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F:\Docs\CR games\0Agoraphobia\The Contingency\"/>
    </mc:Choice>
  </mc:AlternateContent>
  <xr:revisionPtr revIDLastSave="0" documentId="8_{9F3EA8D7-7B4D-40B0-83FB-5A6AB7EA3C0B}" xr6:coauthVersionLast="40" xr6:coauthVersionMax="40" xr10:uidLastSave="{00000000-0000-0000-0000-000000000000}"/>
  <bookViews>
    <workbookView xWindow="0" yWindow="0" windowWidth="28800" windowHeight="12165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9" i="1" l="1"/>
  <c r="B40" i="1"/>
  <c r="B41" i="1"/>
  <c r="B42" i="1"/>
  <c r="B43" i="1"/>
  <c r="B44" i="1"/>
  <c r="B4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N6" i="5" s="1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K49" i="1" s="1"/>
  <c r="O49" i="1" s="1"/>
  <c r="E49" i="1"/>
  <c r="H48" i="1"/>
  <c r="F48" i="1"/>
  <c r="R48" i="1" s="1"/>
  <c r="E48" i="1"/>
  <c r="H47" i="1"/>
  <c r="F47" i="1"/>
  <c r="R47" i="1" s="1"/>
  <c r="E47" i="1"/>
  <c r="H46" i="1"/>
  <c r="F46" i="1"/>
  <c r="CN116" i="2" s="1"/>
  <c r="CD116" i="2" s="1"/>
  <c r="E46" i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K42" i="1" s="1"/>
  <c r="O42" i="1" s="1"/>
  <c r="E42" i="1"/>
  <c r="H41" i="1"/>
  <c r="F41" i="1"/>
  <c r="CN106" i="2" s="1"/>
  <c r="CD106" i="2" s="1"/>
  <c r="E41" i="1"/>
  <c r="H40" i="1"/>
  <c r="F40" i="1"/>
  <c r="E40" i="1"/>
  <c r="H39" i="1"/>
  <c r="F39" i="1"/>
  <c r="R39" i="1" s="1"/>
  <c r="E39" i="1"/>
  <c r="H38" i="1"/>
  <c r="F38" i="1"/>
  <c r="K38" i="1" s="1"/>
  <c r="O38" i="1" s="1"/>
  <c r="E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E34" i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E30" i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E26" i="1"/>
  <c r="H25" i="1"/>
  <c r="F25" i="1"/>
  <c r="CN74" i="2" s="1"/>
  <c r="E25" i="1"/>
  <c r="H24" i="1"/>
  <c r="F24" i="1"/>
  <c r="R24" i="1" s="1"/>
  <c r="E24" i="1"/>
  <c r="H23" i="1"/>
  <c r="F23" i="1"/>
  <c r="R23" i="1" s="1"/>
  <c r="E23" i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E17" i="1"/>
  <c r="H16" i="1"/>
  <c r="F16" i="1"/>
  <c r="CN56" i="2" s="1"/>
  <c r="E16" i="1"/>
  <c r="H15" i="1"/>
  <c r="F15" i="1"/>
  <c r="R15" i="1" s="1"/>
  <c r="E15" i="1"/>
  <c r="H14" i="1"/>
  <c r="F14" i="1"/>
  <c r="CN52" i="2" s="1"/>
  <c r="E14" i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CD92" i="2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49" i="1"/>
  <c r="B50" i="1"/>
  <c r="B51" i="1"/>
  <c r="B52" i="1"/>
  <c r="AH53" i="1"/>
  <c r="B57" i="1" s="1"/>
  <c r="R29" i="1"/>
  <c r="CD78" i="2"/>
  <c r="CN120" i="2"/>
  <c r="CD120" i="2" s="1"/>
  <c r="J41" i="1"/>
  <c r="CI106" i="2" s="1"/>
  <c r="R28" i="1"/>
  <c r="R40" i="1"/>
  <c r="K28" i="1"/>
  <c r="O28" i="1" s="1"/>
  <c r="CN66" i="2"/>
  <c r="CD66" i="2" s="1"/>
  <c r="K45" i="1"/>
  <c r="O45" i="1" s="1"/>
  <c r="R42" i="1"/>
  <c r="CN44" i="2"/>
  <c r="R27" i="1"/>
  <c r="CN62" i="2"/>
  <c r="BO18" i="2"/>
  <c r="CN86" i="2"/>
  <c r="R31" i="1"/>
  <c r="O4" i="5"/>
  <c r="E37" i="3"/>
  <c r="J6" i="1"/>
  <c r="J32" i="1"/>
  <c r="Q7" i="5"/>
  <c r="Q4" i="5"/>
  <c r="CN32" i="2"/>
  <c r="CN78" i="2"/>
  <c r="E38" i="3"/>
  <c r="R37" i="1" l="1"/>
  <c r="CN76" i="2"/>
  <c r="J21" i="1"/>
  <c r="Q21" i="1" s="1"/>
  <c r="J13" i="1"/>
  <c r="Q13" i="1" s="1"/>
  <c r="J4" i="1"/>
  <c r="CI32" i="2" s="1"/>
  <c r="J7" i="1"/>
  <c r="CI38" i="2" s="1"/>
  <c r="CD38" i="2" s="1"/>
  <c r="Q6" i="5"/>
  <c r="J9" i="1"/>
  <c r="CI42" i="2" s="1"/>
  <c r="CD42" i="2" s="1"/>
  <c r="CI34" i="2"/>
  <c r="CD34" i="2" s="1"/>
  <c r="J31" i="1"/>
  <c r="CI86" i="2" s="1"/>
  <c r="J10" i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CD118" i="2" s="1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N7" i="5"/>
  <c r="R38" i="1"/>
  <c r="CN100" i="2"/>
  <c r="CD100" i="2" s="1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O6" i="5"/>
  <c r="S78" i="2"/>
  <c r="V78" i="2"/>
  <c r="Y78" i="2"/>
  <c r="S88" i="2"/>
  <c r="V88" i="2"/>
  <c r="S98" i="2"/>
  <c r="Y88" i="2"/>
  <c r="V98" i="2"/>
  <c r="S68" i="2"/>
  <c r="N5" i="5"/>
  <c r="Q5" i="1"/>
  <c r="N8" i="5"/>
  <c r="O7" i="5"/>
  <c r="N4" i="5"/>
  <c r="Q43" i="1"/>
  <c r="J35" i="1"/>
  <c r="Q35" i="1" s="1"/>
  <c r="P8" i="5"/>
  <c r="CN68" i="2"/>
  <c r="CD68" i="2" s="1"/>
  <c r="K4" i="1"/>
  <c r="O4" i="1" s="1"/>
  <c r="K17" i="1"/>
  <c r="O17" i="1" s="1"/>
  <c r="P6" i="5"/>
  <c r="R18" i="1"/>
  <c r="K20" i="1"/>
  <c r="O20" i="1" s="1"/>
  <c r="CN122" i="2"/>
  <c r="CD122" i="2" s="1"/>
  <c r="CN102" i="2"/>
  <c r="AJ54" i="1"/>
  <c r="CD86" i="2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O5" i="5"/>
  <c r="N14" i="2"/>
  <c r="R34" i="1"/>
  <c r="R21" i="1"/>
  <c r="K34" i="1"/>
  <c r="O34" i="1" s="1"/>
  <c r="CN94" i="2"/>
  <c r="R3" i="1"/>
  <c r="CN50" i="2"/>
  <c r="CN30" i="2"/>
  <c r="R6" i="1"/>
  <c r="CN88" i="2"/>
  <c r="R33" i="1"/>
  <c r="CN90" i="2"/>
  <c r="Q10" i="1"/>
  <c r="K10" i="1"/>
  <c r="O10" i="1" s="1"/>
  <c r="Q31" i="1"/>
  <c r="CI46" i="2"/>
  <c r="CD46" i="2" s="1"/>
  <c r="J17" i="1"/>
  <c r="J38" i="1"/>
  <c r="J24" i="1"/>
  <c r="J14" i="1"/>
  <c r="N34" i="2"/>
  <c r="J12" i="1"/>
  <c r="K12" i="1" s="1"/>
  <c r="O12" i="1" s="1"/>
  <c r="J28" i="1"/>
  <c r="J25" i="1"/>
  <c r="N30" i="2"/>
  <c r="J26" i="1"/>
  <c r="K26" i="1" s="1"/>
  <c r="O26" i="1" s="1"/>
  <c r="J18" i="1"/>
  <c r="J27" i="1"/>
  <c r="J40" i="1"/>
  <c r="J23" i="1"/>
  <c r="K13" i="1"/>
  <c r="O13" i="1" s="1"/>
  <c r="CI50" i="2"/>
  <c r="K32" i="1"/>
  <c r="O32" i="1" s="1"/>
  <c r="CI88" i="2"/>
  <c r="K6" i="1"/>
  <c r="O6" i="1" s="1"/>
  <c r="CI36" i="2"/>
  <c r="CD36" i="2" s="1"/>
  <c r="D8" i="3" s="1"/>
  <c r="C29" i="3" s="1"/>
  <c r="Q6" i="1"/>
  <c r="CI44" i="2"/>
  <c r="CD44" i="2" s="1"/>
  <c r="Q32" i="1"/>
  <c r="X40" i="2"/>
  <c r="N40" i="2" s="1"/>
  <c r="N22" i="2"/>
  <c r="J37" i="1"/>
  <c r="CI98" i="2" s="1"/>
  <c r="CD98" i="2" s="1"/>
  <c r="O1" i="5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J29" i="1"/>
  <c r="J22" i="1"/>
  <c r="Q22" i="1" s="1"/>
  <c r="J39" i="1"/>
  <c r="AU18" i="2"/>
  <c r="AK18" i="2" s="1"/>
  <c r="CN48" i="2"/>
  <c r="K11" i="1"/>
  <c r="O11" i="1" s="1"/>
  <c r="R11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Q7" i="1" l="1"/>
  <c r="Q33" i="1"/>
  <c r="Q4" i="1"/>
  <c r="K9" i="1"/>
  <c r="O9" i="1" s="1"/>
  <c r="Q9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CD76" i="2" s="1"/>
  <c r="Q12" i="1"/>
  <c r="CI48" i="2"/>
  <c r="CD48" i="2" s="1"/>
  <c r="Q38" i="1"/>
  <c r="CI100" i="2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CD74" i="2" s="1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V5" i="1"/>
  <c r="AA5" i="1" s="1"/>
  <c r="AD4" i="1"/>
  <c r="M8" i="1"/>
  <c r="T6" i="1" s="1"/>
  <c r="Y6" i="1" s="1"/>
  <c r="L9" i="1"/>
  <c r="AD5" i="1"/>
  <c r="U6" i="1" l="1"/>
  <c r="Z6" i="1" s="1"/>
  <c r="AD6" i="1" s="1"/>
  <c r="X6" i="1"/>
  <c r="AC6" i="1" s="1"/>
  <c r="V6" i="1"/>
  <c r="AA6" i="1" s="1"/>
  <c r="W6" i="1"/>
  <c r="AB6" i="1" s="1"/>
  <c r="M9" i="1"/>
  <c r="L10" i="1"/>
  <c r="V7" i="1"/>
  <c r="AA7" i="1" s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<sst xmlns="http://schemas.openxmlformats.org/spreadsheetml/2006/main" count="651" uniqueCount="330">
  <si>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</si>
  <si>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</si>
  <si>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</si>
  <si>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</si>
  <si>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</si>
  <si>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</si>
  <si>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</si>
  <si>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</si>
  <si>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</si>
  <si>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</si>
  <si>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</si>
  <si>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</si>
  <si>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</si>
  <si>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</si>
  <si>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</si>
  <si>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</si>
  <si>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</si>
  <si>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</si>
  <si>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</si>
  <si>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</si>
  <si>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</si>
  <si>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</si>
  <si>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</si>
  <si>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</si>
  <si>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</si>
  <si>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</si>
  <si>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</si>
  <si>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</si>
  <si>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</si>
  <si>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</si>
  <si>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</si>
  <si>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</si>
  <si>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</si>
  <si>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</si>
  <si>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</si>
  <si>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</si>
  <si>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</si>
  <si>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</si>
  <si>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</si>
  <si>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</si>
  <si>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</si>
  <si>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</si>
  <si>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</si>
  <si>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</si>
  <si>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</si>
  <si>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</si>
  <si>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</si>
  <si>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</si>
  <si>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</si>
  <si>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</si>
  <si>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</si>
  <si>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</si>
  <si>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</si>
  <si>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</si>
  <si>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</si>
  <si>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</si>
  <si>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</si>
  <si>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</si>
  <si>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</si>
  <si>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</si>
  <si>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</si>
  <si>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</si>
  <si>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</si>
  <si>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</si>
  <si>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</si>
  <si>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</si>
  <si>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</si>
  <si>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</si>
  <si>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</si>
  <si>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</si>
  <si>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</si>
  <si>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</si>
  <si>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</si>
  <si>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</si>
  <si>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</si>
  <si>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</si>
  <si>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</si>
  <si>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</si>
  <si>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</si>
  <si>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</si>
  <si>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A )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</si>
  <si>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</si>
  <si>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</si>
  <si>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</si>
  <si>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</si>
  <si>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</si>
  <si>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</si>
  <si>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</si>
  <si>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</si>
  <si>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</si>
  <si>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</si>
  <si>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</si>
  <si>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</si>
  <si>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</si>
  <si>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</si>
  <si>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</si>
  <si>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</si>
  <si>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</si>
  <si>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</si>
  <si>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</si>
  <si>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</si>
  <si>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</si>
  <si>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</si>
  <si>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</si>
  <si>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</si>
  <si>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</si>
  <si>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</si>
  <si>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</si>
  <si>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</si>
  <si>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</si>
  <si>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</si>
  <si>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</si>
  <si>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</si>
  <si>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</si>
  <si>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</si>
  <si>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</si>
  <si>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</si>
  <si>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</si>
  <si>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</si>
  <si>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</si>
  <si>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</si>
  <si>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</si>
  <si>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</si>
  <si>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</si>
  <si>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</si>
  <si>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</si>
  <si>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</si>
  <si>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</si>
  <si>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</si>
  <si>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</si>
  <si>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</si>
  <si>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</si>
  <si>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</si>
  <si>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</si>
  <si>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</si>
  <si>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</si>
  <si>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</si>
  <si>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</si>
  <si>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</si>
  <si>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</si>
  <si>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</si>
  <si>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</si>
  <si>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</si>
  <si>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</si>
  <si>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</si>
  <si>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</si>
  <si>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</si>
  <si>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</si>
  <si>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</si>
  <si>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</si>
  <si>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</si>
  <si>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</si>
  <si>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</si>
  <si>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</si>
  <si>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</si>
  <si>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</si>
  <si>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</si>
  <si>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</si>
  <si>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</si>
  <si>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</si>
  <si>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</si>
  <si>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</si>
  <si>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</si>
  <si>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</si>
  <si>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</si>
  <si>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</si>
  <si>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</si>
  <si>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</si>
  <si>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</si>
  <si>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</si>
  <si>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</si>
  <si>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</si>
  <si>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</si>
  <si>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</si>
  <si>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</si>
  <si>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</si>
  <si>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</si>
  <si>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</si>
  <si>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</si>
  <si>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</si>
  <si>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</si>
  <si>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</si>
  <si>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</si>
  <si>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</si>
  <si>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</si>
  <si>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</si>
  <si>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</si>
  <si>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</si>
  <si>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</si>
  <si>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</si>
  <si>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</si>
  <si>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</si>
  <si>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</si>
  <si>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</si>
  <si>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</si>
  <si>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</si>
  <si>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</si>
  <si>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</si>
  <si>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</si>
  <si>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</si>
  <si>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</si>
  <si>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</si>
  <si>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</si>
  <si>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</si>
  <si>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</si>
  <si>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</si>
  <si>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</si>
  <si>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</si>
  <si>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</si>
  <si>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</si>
  <si>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</si>
  <si>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</si>
  <si>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</si>
  <si>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</si>
  <si>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</si>
  <si>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</si>
  <si>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</si>
  <si>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</si>
  <si>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</si>
  <si>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</si>
  <si>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</si>
  <si>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</si>
  <si>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</si>
  <si>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</si>
  <si>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</si>
  <si>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</si>
  <si>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</si>
  <si>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</si>
  <si>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</si>
  <si>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</si>
  <si>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</si>
  <si>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</si>
  <si>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</si>
  <si>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</si>
  <si>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</si>
  <si>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</si>
  <si>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</si>
  <si>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</si>
  <si>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</si>
  <si>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</si>
  <si>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</si>
  <si>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</si>
  <si>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</si>
  <si>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</si>
  <si>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</si>
  <si>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</si>
  <si>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</si>
  <si>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</si>
  <si>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</si>
  <si>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</si>
  <si>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</si>
  <si>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</si>
  <si>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</si>
  <si>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</si>
  <si>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</si>
  <si>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</si>
  <si>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</si>
  <si>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</si>
  <si>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</si>
  <si>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</si>
  <si>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</si>
  <si>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</si>
  <si>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</si>
  <si>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</si>
  <si>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</si>
  <si>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</si>
  <si>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</si>
  <si>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</si>
  <si>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</si>
  <si>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</si>
  <si>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</si>
  <si>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</si>
  <si>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</si>
  <si>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</si>
  <si>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</si>
  <si>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</si>
  <si>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</si>
  <si>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</si>
  <si>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</si>
  <si>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</si>
  <si>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</si>
  <si>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</si>
  <si>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</si>
  <si>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</si>
  <si>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</si>
  <si>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</si>
  <si>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</si>
  <si>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</si>
  <si>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</si>
  <si>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</si>
  <si>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</si>
  <si>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</si>
  <si>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</si>
  <si>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</si>
  <si>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</si>
  <si>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</si>
  <si>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</si>
  <si>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</si>
  <si>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</si>
  <si>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</si>
  <si>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</si>
  <si>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</si>
  <si>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</si>
  <si>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</si>
  <si>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</si>
  <si>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</si>
  <si>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</si>
  <si>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</si>
  <si>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</si>
  <si>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</si>
  <si>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</si>
  <si>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</si>
  <si>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</si>
  <si>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</si>
  <si>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</si>
  <si>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</si>
  <si>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</si>
  <si>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</si>
  <si>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Bluff &amp; Intimidate (&amp; Innuendo)</t>
  </si>
  <si>
    <t>Search &amp; Scry</t>
  </si>
  <si>
    <t>Lightening Reflexes</t>
  </si>
  <si>
    <t>Skill Focus (Deception)</t>
  </si>
  <si>
    <t>Armor Proiciency (Light)</t>
  </si>
  <si>
    <t>Knowledge (Geography )</t>
  </si>
  <si>
    <t>Profession ( Farmer )</t>
  </si>
  <si>
    <t>Profession ( Border Guard )</t>
  </si>
  <si>
    <t>Bow</t>
  </si>
  <si>
    <t>Starting</t>
  </si>
  <si>
    <t>Cardin Oblern</t>
  </si>
  <si>
    <t>Rogue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</si>
</sst>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zoomScale="70" zoomScaleNormal="70" zoomScaleSheetLayoutView="70" workbookViewId="0">
      <selection activeCell="AG31" sqref="AG31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328</v>
      </c>
      <c r="D1" s="7" t="s">
        <v>1</v>
      </c>
      <c r="E1" s="151" t="s">
        <v>329</v>
      </c>
      <c r="AG1" s="9" t="s">
        <v>300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320</v>
      </c>
      <c r="B3" s="20">
        <f t="shared" ref="B3:B52" si="0">IF(A3="",0,5)</f>
        <v>5</v>
      </c>
      <c r="C3" s="108" t="s">
        <v>226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2</v>
      </c>
      <c r="V3" s="26" t="str">
        <f t="shared" ref="V3:V34" si="10">VLOOKUP(S3,$M$3:$P$52,4,FALSE)</f>
        <v>INT</v>
      </c>
      <c r="W3" s="25">
        <f t="shared" ref="W3:W34" si="11">VLOOKUP(S3,$M$3:$Q$52,5,FALSE)</f>
        <v>2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2</v>
      </c>
      <c r="AA3" s="26" t="str">
        <f>IF(ISERROR(V3),"",V3)</f>
        <v>INT</v>
      </c>
      <c r="AB3" s="25">
        <f>IF(ISERROR(W3),"",W3)</f>
        <v>2</v>
      </c>
      <c r="AC3" s="26">
        <f>IF(ISERROR(X3),"",X3)</f>
        <v>0</v>
      </c>
      <c r="AD3" s="25" t="str">
        <f t="shared" ref="AD3:AD34" si="13">IF(Y3&lt;&gt;"",CONCATENATE(Y3," ",Z3,", "),"")</f>
        <v xml:space="preserve">Appraise 2,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2, Climb/Jump* 0, Craft ( Tools ) 2, Craft ( B ) 2, Craft ( C ) 2, Craft ( D ) 2, Deception 7, Diplomacy 7, Disguise 3, Escape Artist* 2, Forgery 2, Heal 1, Knowledge (Geography ) 5, Perception 1, Perform 3, Profession ( Farmer ) 5, Profession ( Border Guard ) 5, Ride 4, Search 2, Sense Motive 5, Stealth* 6, Swim 0, Urban Lore 4, Use Rope 3, Wilderness Lore 3, </v>
      </c>
      <c r="AF3" s="27"/>
      <c r="AG3" s="1" t="s">
        <v>293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1" t="s">
        <v>321</v>
      </c>
      <c r="B4" s="20">
        <f t="shared" si="0"/>
        <v>5</v>
      </c>
      <c r="C4" s="107" t="s">
        <v>208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2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2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203"/>
      <c r="AF4" s="27"/>
      <c r="AG4" s="1" t="s">
        <v>326</v>
      </c>
      <c r="AH4" s="4">
        <v>2</v>
      </c>
      <c r="AI4" s="20">
        <f t="shared" ref="AI4:AI16" si="22">AH4*2</f>
        <v>4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322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2</v>
      </c>
      <c r="K5" s="25">
        <f t="shared" si="1"/>
        <v>2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2</v>
      </c>
      <c r="P5" s="26" t="str">
        <f t="shared" si="5"/>
        <v>INT</v>
      </c>
      <c r="Q5" s="25">
        <f t="shared" si="6"/>
        <v>2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2</v>
      </c>
      <c r="V5" s="26" t="str">
        <f t="shared" si="10"/>
        <v>INT</v>
      </c>
      <c r="W5" s="25">
        <f t="shared" si="11"/>
        <v>2</v>
      </c>
      <c r="X5" s="26">
        <f t="shared" si="12"/>
        <v>0</v>
      </c>
      <c r="Y5" s="26" t="str">
        <f t="shared" si="17"/>
        <v>Craft ( Tools )</v>
      </c>
      <c r="Z5" s="25">
        <f t="shared" si="18"/>
        <v>2</v>
      </c>
      <c r="AA5" s="26" t="str">
        <f t="shared" si="19"/>
        <v>INT</v>
      </c>
      <c r="AB5" s="25">
        <f t="shared" si="20"/>
        <v>2</v>
      </c>
      <c r="AC5" s="26">
        <f t="shared" si="21"/>
        <v>0</v>
      </c>
      <c r="AD5" s="25" t="str">
        <f t="shared" si="13"/>
        <v xml:space="preserve">Craft ( Tools ) 2,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B6" s="20">
        <f t="shared" si="0"/>
        <v>0</v>
      </c>
      <c r="C6" s="108" t="s">
        <v>227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2</v>
      </c>
      <c r="V6" s="26" t="str">
        <f t="shared" si="10"/>
        <v>INT</v>
      </c>
      <c r="W6" s="25">
        <f t="shared" si="11"/>
        <v>2</v>
      </c>
      <c r="X6" s="26">
        <f t="shared" si="12"/>
        <v>0</v>
      </c>
      <c r="Y6" s="26" t="str">
        <f t="shared" si="17"/>
        <v>Craft ( B )</v>
      </c>
      <c r="Z6" s="25">
        <f t="shared" si="18"/>
        <v>2</v>
      </c>
      <c r="AA6" s="26" t="str">
        <f t="shared" si="19"/>
        <v>INT</v>
      </c>
      <c r="AB6" s="25">
        <f t="shared" si="20"/>
        <v>2</v>
      </c>
      <c r="AC6" s="26">
        <f t="shared" si="21"/>
        <v>0</v>
      </c>
      <c r="AD6" s="25" t="str">
        <f t="shared" si="13"/>
        <v xml:space="preserve">Craft ( B ) 2,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L6" s="4">
        <v>2</v>
      </c>
      <c r="AM6" s="28"/>
    </row>
    <row r="7" spans="1:41" ht="12.75" customHeight="1" x14ac:dyDescent="0.2">
      <c r="A7"/>
      <c r="B7" s="20">
        <f t="shared" si="0"/>
        <v>0</v>
      </c>
      <c r="C7" s="21" t="s">
        <v>294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2</v>
      </c>
      <c r="K7" s="25">
        <f t="shared" si="1"/>
        <v>2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2</v>
      </c>
      <c r="P7" s="26" t="str">
        <f t="shared" si="5"/>
        <v>INT</v>
      </c>
      <c r="Q7" s="25">
        <f t="shared" si="6"/>
        <v>2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2</v>
      </c>
      <c r="V7" s="26" t="str">
        <f t="shared" si="10"/>
        <v>INT</v>
      </c>
      <c r="W7" s="25">
        <f t="shared" si="11"/>
        <v>2</v>
      </c>
      <c r="X7" s="26">
        <f t="shared" si="12"/>
        <v>0</v>
      </c>
      <c r="Y7" s="26" t="str">
        <f t="shared" si="17"/>
        <v>Craft ( C )</v>
      </c>
      <c r="Z7" s="25">
        <f t="shared" si="18"/>
        <v>2</v>
      </c>
      <c r="AA7" s="26" t="str">
        <f t="shared" si="19"/>
        <v>INT</v>
      </c>
      <c r="AB7" s="25">
        <f t="shared" si="20"/>
        <v>2</v>
      </c>
      <c r="AC7" s="26">
        <f t="shared" si="21"/>
        <v>0</v>
      </c>
      <c r="AD7" s="25" t="str">
        <f t="shared" si="13"/>
        <v xml:space="preserve">Craft ( C ) 2,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2</v>
      </c>
      <c r="K8" s="25">
        <f t="shared" si="1"/>
        <v>2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2</v>
      </c>
      <c r="P8" s="26" t="str">
        <f t="shared" si="5"/>
        <v>INT</v>
      </c>
      <c r="Q8" s="25">
        <f t="shared" si="6"/>
        <v>2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2</v>
      </c>
      <c r="V8" s="26" t="str">
        <f t="shared" si="10"/>
        <v>INT</v>
      </c>
      <c r="W8" s="25">
        <f t="shared" si="11"/>
        <v>2</v>
      </c>
      <c r="X8" s="26">
        <f t="shared" si="12"/>
        <v>0</v>
      </c>
      <c r="Y8" s="26" t="str">
        <f t="shared" si="17"/>
        <v>Craft ( D )</v>
      </c>
      <c r="Z8" s="25">
        <f t="shared" si="18"/>
        <v>2</v>
      </c>
      <c r="AA8" s="26" t="str">
        <f t="shared" si="19"/>
        <v>INT</v>
      </c>
      <c r="AB8" s="25">
        <f t="shared" si="20"/>
        <v>2</v>
      </c>
      <c r="AC8" s="26">
        <f t="shared" si="21"/>
        <v>0</v>
      </c>
      <c r="AD8" s="25" t="str">
        <f t="shared" si="13"/>
        <v xml:space="preserve">Craft ( D ) 2,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2</v>
      </c>
      <c r="K9" s="25">
        <f t="shared" si="1"/>
        <v>2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2</v>
      </c>
      <c r="P9" s="26" t="str">
        <f t="shared" si="5"/>
        <v>INT</v>
      </c>
      <c r="Q9" s="25">
        <f t="shared" si="6"/>
        <v>2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7</v>
      </c>
      <c r="V9" s="26" t="str">
        <f t="shared" si="10"/>
        <v>CHA</v>
      </c>
      <c r="W9" s="25">
        <f t="shared" si="11"/>
        <v>3</v>
      </c>
      <c r="X9" s="26">
        <f t="shared" si="12"/>
        <v>4</v>
      </c>
      <c r="Y9" s="26" t="str">
        <f t="shared" si="17"/>
        <v>Deception</v>
      </c>
      <c r="Z9" s="25">
        <f t="shared" si="18"/>
        <v>7</v>
      </c>
      <c r="AA9" s="26" t="str">
        <f t="shared" si="19"/>
        <v>CHA</v>
      </c>
      <c r="AB9" s="25">
        <f t="shared" si="20"/>
        <v>3</v>
      </c>
      <c r="AC9" s="26">
        <f t="shared" si="21"/>
        <v>4</v>
      </c>
      <c r="AD9" s="25" t="str">
        <f t="shared" si="13"/>
        <v xml:space="preserve">Deception 7,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2</v>
      </c>
      <c r="K10" s="25">
        <f t="shared" si="1"/>
        <v>2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2</v>
      </c>
      <c r="P10" s="26" t="str">
        <f t="shared" si="5"/>
        <v>INT</v>
      </c>
      <c r="Q10" s="25">
        <f t="shared" si="6"/>
        <v>2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7</v>
      </c>
      <c r="V10" s="26" t="str">
        <f t="shared" si="10"/>
        <v>CHA</v>
      </c>
      <c r="W10" s="25">
        <f t="shared" si="11"/>
        <v>3</v>
      </c>
      <c r="X10" s="26">
        <f t="shared" si="12"/>
        <v>4</v>
      </c>
      <c r="Y10" s="26" t="str">
        <f t="shared" si="17"/>
        <v>Diplomacy</v>
      </c>
      <c r="Z10" s="25">
        <f t="shared" si="18"/>
        <v>7</v>
      </c>
      <c r="AA10" s="26" t="str">
        <f t="shared" si="19"/>
        <v>CHA</v>
      </c>
      <c r="AB10" s="25">
        <f t="shared" si="20"/>
        <v>3</v>
      </c>
      <c r="AC10" s="26">
        <f t="shared" si="21"/>
        <v>4</v>
      </c>
      <c r="AD10" s="25" t="str">
        <f t="shared" si="13"/>
        <v xml:space="preserve">Diplomacy 7,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>
        <v>4</v>
      </c>
      <c r="E11" s="20">
        <f t="shared" si="23"/>
        <v>4</v>
      </c>
      <c r="F11" s="23">
        <f t="shared" si="24"/>
        <v>4</v>
      </c>
      <c r="G11" s="23"/>
      <c r="H11" s="23">
        <f>'Character Sheet'!CS49</f>
        <v>0</v>
      </c>
      <c r="I11" s="23" t="s">
        <v>46</v>
      </c>
      <c r="J11" s="24">
        <f t="shared" si="15"/>
        <v>3</v>
      </c>
      <c r="K11" s="25">
        <f t="shared" si="1"/>
        <v>7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7</v>
      </c>
      <c r="P11" s="26" t="str">
        <f t="shared" si="5"/>
        <v>CHA</v>
      </c>
      <c r="Q11" s="25">
        <f t="shared" si="6"/>
        <v>3</v>
      </c>
      <c r="R11" s="26">
        <f t="shared" si="7"/>
        <v>4</v>
      </c>
      <c r="S11" s="26">
        <v>9</v>
      </c>
      <c r="T11" s="26" t="str">
        <f t="shared" si="8"/>
        <v>Disguise</v>
      </c>
      <c r="U11" s="25">
        <f t="shared" si="9"/>
        <v>3</v>
      </c>
      <c r="V11" s="26" t="str">
        <f t="shared" si="10"/>
        <v>CHA</v>
      </c>
      <c r="W11" s="25">
        <f t="shared" si="11"/>
        <v>3</v>
      </c>
      <c r="X11" s="26">
        <f t="shared" si="12"/>
        <v>0</v>
      </c>
      <c r="Y11" s="26" t="str">
        <f t="shared" si="17"/>
        <v>Disguise</v>
      </c>
      <c r="Z11" s="25">
        <f t="shared" si="18"/>
        <v>3</v>
      </c>
      <c r="AA11" s="26" t="str">
        <f t="shared" si="19"/>
        <v>CHA</v>
      </c>
      <c r="AB11" s="25">
        <f t="shared" si="20"/>
        <v>3</v>
      </c>
      <c r="AC11" s="26">
        <f t="shared" si="21"/>
        <v>0</v>
      </c>
      <c r="AD11" s="25" t="str">
        <f t="shared" si="13"/>
        <v xml:space="preserve">Disguise 3,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D12" s="4">
        <v>4</v>
      </c>
      <c r="E12" s="20">
        <f t="shared" si="23"/>
        <v>4</v>
      </c>
      <c r="F12" s="23">
        <f t="shared" si="24"/>
        <v>4</v>
      </c>
      <c r="G12" s="23"/>
      <c r="H12" s="23">
        <f>'Character Sheet'!CS75</f>
        <v>0</v>
      </c>
      <c r="I12" s="23" t="s">
        <v>46</v>
      </c>
      <c r="J12" s="24">
        <f t="shared" si="15"/>
        <v>3</v>
      </c>
      <c r="K12" s="25">
        <f t="shared" si="1"/>
        <v>7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7</v>
      </c>
      <c r="P12" s="26" t="str">
        <f t="shared" si="5"/>
        <v>CHA</v>
      </c>
      <c r="Q12" s="25">
        <f t="shared" si="6"/>
        <v>3</v>
      </c>
      <c r="R12" s="26">
        <f t="shared" si="7"/>
        <v>4</v>
      </c>
      <c r="S12" s="26">
        <v>10</v>
      </c>
      <c r="T12" s="26" t="str">
        <f t="shared" si="8"/>
        <v>Escape Artist*</v>
      </c>
      <c r="U12" s="25">
        <f t="shared" si="9"/>
        <v>2</v>
      </c>
      <c r="V12" s="26" t="str">
        <f t="shared" si="10"/>
        <v>DEX</v>
      </c>
      <c r="W12" s="25">
        <f t="shared" si="11"/>
        <v>2</v>
      </c>
      <c r="X12" s="26">
        <f t="shared" si="12"/>
        <v>0</v>
      </c>
      <c r="Y12" s="26" t="str">
        <f t="shared" si="17"/>
        <v>Escape Artist*</v>
      </c>
      <c r="Z12" s="25">
        <f t="shared" si="18"/>
        <v>2</v>
      </c>
      <c r="AA12" s="26" t="str">
        <f t="shared" si="19"/>
        <v>DEX</v>
      </c>
      <c r="AB12" s="25">
        <f t="shared" si="20"/>
        <v>2</v>
      </c>
      <c r="AC12" s="26">
        <f t="shared" si="21"/>
        <v>0</v>
      </c>
      <c r="AD12" s="25" t="str">
        <f t="shared" si="13"/>
        <v xml:space="preserve">Escape Artist* 2,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213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2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2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2</v>
      </c>
      <c r="V13" s="26" t="str">
        <f t="shared" si="10"/>
        <v>INT</v>
      </c>
      <c r="W13" s="25">
        <f t="shared" si="11"/>
        <v>2</v>
      </c>
      <c r="X13" s="26">
        <f t="shared" si="12"/>
        <v>0</v>
      </c>
      <c r="Y13" s="26" t="str">
        <f t="shared" si="17"/>
        <v>Forgery</v>
      </c>
      <c r="Z13" s="25">
        <f t="shared" si="18"/>
        <v>2</v>
      </c>
      <c r="AA13" s="26" t="str">
        <f t="shared" si="19"/>
        <v>INT</v>
      </c>
      <c r="AB13" s="25">
        <f t="shared" si="20"/>
        <v>2</v>
      </c>
      <c r="AC13" s="26">
        <f t="shared" si="21"/>
        <v>0</v>
      </c>
      <c r="AD13" s="25" t="str">
        <f t="shared" si="13"/>
        <v xml:space="preserve">Forgery 2,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3</v>
      </c>
      <c r="K14" s="25">
        <f t="shared" si="1"/>
        <v>3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3</v>
      </c>
      <c r="P14" s="26" t="str">
        <f t="shared" si="5"/>
        <v>CHA</v>
      </c>
      <c r="Q14" s="25">
        <f t="shared" si="6"/>
        <v>3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1</v>
      </c>
      <c r="V14" s="26" t="str">
        <f t="shared" si="10"/>
        <v>WIS</v>
      </c>
      <c r="W14" s="25">
        <f t="shared" si="11"/>
        <v>1</v>
      </c>
      <c r="X14" s="26">
        <f t="shared" si="12"/>
        <v>0</v>
      </c>
      <c r="Y14" s="26" t="str">
        <f t="shared" si="17"/>
        <v>Heal</v>
      </c>
      <c r="Z14" s="25">
        <f t="shared" si="18"/>
        <v>1</v>
      </c>
      <c r="AA14" s="26" t="str">
        <f t="shared" si="19"/>
        <v>WIS</v>
      </c>
      <c r="AB14" s="25">
        <f t="shared" si="20"/>
        <v>1</v>
      </c>
      <c r="AC14" s="26">
        <f t="shared" si="21"/>
        <v>0</v>
      </c>
      <c r="AD14" s="25" t="str">
        <f t="shared" si="13"/>
        <v xml:space="preserve">Heal 1,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228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2</v>
      </c>
      <c r="K15" s="25">
        <f t="shared" si="1"/>
        <v>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2</v>
      </c>
      <c r="P15" s="26" t="str">
        <f t="shared" si="5"/>
        <v>DEX</v>
      </c>
      <c r="Q15" s="25">
        <f t="shared" si="6"/>
        <v>2</v>
      </c>
      <c r="R15" s="26">
        <f t="shared" si="7"/>
        <v>0</v>
      </c>
      <c r="S15" s="26">
        <v>13</v>
      </c>
      <c r="T15" s="26" t="str">
        <f t="shared" si="8"/>
        <v>Knowledge (Geography )</v>
      </c>
      <c r="U15" s="25">
        <f t="shared" si="9"/>
        <v>5</v>
      </c>
      <c r="V15" s="26" t="str">
        <f t="shared" si="10"/>
        <v>INT</v>
      </c>
      <c r="W15" s="25">
        <f t="shared" si="11"/>
        <v>2</v>
      </c>
      <c r="X15" s="26">
        <f t="shared" si="12"/>
        <v>3</v>
      </c>
      <c r="Y15" s="26" t="str">
        <f t="shared" si="17"/>
        <v>Knowledge (Geography )</v>
      </c>
      <c r="Z15" s="25">
        <f t="shared" si="18"/>
        <v>5</v>
      </c>
      <c r="AA15" s="26" t="str">
        <f t="shared" si="19"/>
        <v>INT</v>
      </c>
      <c r="AB15" s="25">
        <f t="shared" si="20"/>
        <v>2</v>
      </c>
      <c r="AC15" s="26">
        <f t="shared" si="21"/>
        <v>3</v>
      </c>
      <c r="AD15" s="25" t="str">
        <f t="shared" si="13"/>
        <v xml:space="preserve">Knowledge (Geography ) 5,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2</v>
      </c>
      <c r="K16" s="25">
        <f t="shared" si="1"/>
        <v>2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2</v>
      </c>
      <c r="P16" s="26" t="str">
        <f t="shared" si="5"/>
        <v>INT</v>
      </c>
      <c r="Q16" s="25">
        <f t="shared" si="6"/>
        <v>2</v>
      </c>
      <c r="R16" s="26">
        <f t="shared" si="7"/>
        <v>0</v>
      </c>
      <c r="S16" s="26">
        <v>14</v>
      </c>
      <c r="T16" s="26" t="str">
        <f t="shared" si="8"/>
        <v>Perception</v>
      </c>
      <c r="U16" s="25">
        <f t="shared" si="9"/>
        <v>1</v>
      </c>
      <c r="V16" s="26" t="str">
        <f t="shared" si="10"/>
        <v>WIS</v>
      </c>
      <c r="W16" s="25">
        <f t="shared" si="11"/>
        <v>1</v>
      </c>
      <c r="X16" s="26">
        <f t="shared" si="12"/>
        <v>0</v>
      </c>
      <c r="Y16" s="26" t="str">
        <f t="shared" si="17"/>
        <v>Perception</v>
      </c>
      <c r="Z16" s="25">
        <f t="shared" si="18"/>
        <v>1</v>
      </c>
      <c r="AA16" s="26" t="str">
        <f t="shared" si="19"/>
        <v>WIS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Perception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Perform</v>
      </c>
      <c r="U17" s="25">
        <f t="shared" si="9"/>
        <v>3</v>
      </c>
      <c r="V17" s="26" t="str">
        <f t="shared" si="10"/>
        <v>CHA</v>
      </c>
      <c r="W17" s="25">
        <f t="shared" si="11"/>
        <v>3</v>
      </c>
      <c r="X17" s="26">
        <f t="shared" si="12"/>
        <v>0</v>
      </c>
      <c r="Y17" s="26" t="str">
        <f t="shared" si="17"/>
        <v>Perform</v>
      </c>
      <c r="Z17" s="25">
        <f t="shared" si="18"/>
        <v>3</v>
      </c>
      <c r="AA17" s="26" t="str">
        <f t="shared" si="19"/>
        <v>CHA</v>
      </c>
      <c r="AB17" s="25">
        <f t="shared" si="20"/>
        <v>3</v>
      </c>
      <c r="AC17" s="26">
        <f t="shared" si="21"/>
        <v>0</v>
      </c>
      <c r="AD17" s="25" t="str">
        <f t="shared" si="13"/>
        <v xml:space="preserve">Perform 3,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209</v>
      </c>
      <c r="AR17" t="s">
        <v>210</v>
      </c>
    </row>
    <row r="18" spans="2:44" ht="12.75" customHeight="1" x14ac:dyDescent="0.2">
      <c r="B18" s="20">
        <f t="shared" si="0"/>
        <v>0</v>
      </c>
      <c r="C18" s="3" t="s">
        <v>214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1</v>
      </c>
      <c r="K18" s="25">
        <f t="shared" si="1"/>
        <v>1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1</v>
      </c>
      <c r="R18" s="26">
        <f t="shared" si="7"/>
        <v>0</v>
      </c>
      <c r="S18" s="26">
        <v>16</v>
      </c>
      <c r="T18" s="26" t="str">
        <f t="shared" si="8"/>
        <v>Profession ( Farmer )</v>
      </c>
      <c r="U18" s="25">
        <f t="shared" si="9"/>
        <v>5</v>
      </c>
      <c r="V18" s="26" t="str">
        <f t="shared" si="10"/>
        <v>WIS</v>
      </c>
      <c r="W18" s="25">
        <f t="shared" si="11"/>
        <v>1</v>
      </c>
      <c r="X18" s="26">
        <f t="shared" si="12"/>
        <v>4</v>
      </c>
      <c r="Y18" s="26" t="str">
        <f t="shared" si="17"/>
        <v>Profession ( Farmer )</v>
      </c>
      <c r="Z18" s="25">
        <f t="shared" si="18"/>
        <v>5</v>
      </c>
      <c r="AA18" s="26" t="str">
        <f t="shared" si="19"/>
        <v>WIS</v>
      </c>
      <c r="AB18" s="25">
        <f t="shared" si="20"/>
        <v>1</v>
      </c>
      <c r="AC18" s="26">
        <f t="shared" si="21"/>
        <v>4</v>
      </c>
      <c r="AD18" s="25" t="str">
        <f t="shared" si="13"/>
        <v xml:space="preserve">Profession ( Farmer ) 5, </v>
      </c>
      <c r="AE18" s="31"/>
      <c r="AF18" s="27">
        <v>1</v>
      </c>
      <c r="AG18" s="30" t="s">
        <v>327</v>
      </c>
      <c r="AH18" s="4">
        <v>100</v>
      </c>
      <c r="AI18" s="20"/>
      <c r="AJ18" s="20"/>
      <c r="AK18" s="34" t="s">
        <v>35</v>
      </c>
      <c r="AL18" s="4">
        <v>14</v>
      </c>
      <c r="AM18" s="28">
        <f>INT((DEX-10)/2)</f>
        <v>2</v>
      </c>
      <c r="AN18" s="38">
        <v>2</v>
      </c>
      <c r="AO18" s="39">
        <v>-6</v>
      </c>
      <c r="AP18" s="37">
        <f t="shared" si="25"/>
        <v>6</v>
      </c>
      <c r="AQ18" t="s">
        <v>211</v>
      </c>
      <c r="AR18" t="s">
        <v>318</v>
      </c>
    </row>
    <row r="19" spans="2:44" ht="12.75" customHeight="1" x14ac:dyDescent="0.2">
      <c r="B19" s="20">
        <f t="shared" si="0"/>
        <v>0</v>
      </c>
      <c r="C19" s="3" t="s">
        <v>323</v>
      </c>
      <c r="D19" s="22">
        <v>3</v>
      </c>
      <c r="E19" s="20">
        <f t="shared" si="23"/>
        <v>8</v>
      </c>
      <c r="F19" s="23">
        <f t="shared" si="24"/>
        <v>3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2</v>
      </c>
      <c r="K19" s="25">
        <f t="shared" si="1"/>
        <v>5</v>
      </c>
      <c r="L19" s="26">
        <f t="shared" si="16"/>
        <v>13</v>
      </c>
      <c r="M19" s="26">
        <f t="shared" si="2"/>
        <v>13</v>
      </c>
      <c r="N19" s="26" t="str">
        <f t="shared" si="3"/>
        <v>Knowledge (Geography )</v>
      </c>
      <c r="O19" s="25">
        <f t="shared" si="4"/>
        <v>5</v>
      </c>
      <c r="P19" s="26" t="str">
        <f t="shared" si="5"/>
        <v>INT</v>
      </c>
      <c r="Q19" s="25">
        <f t="shared" si="6"/>
        <v>2</v>
      </c>
      <c r="R19" s="26">
        <f t="shared" si="7"/>
        <v>3</v>
      </c>
      <c r="S19" s="26">
        <v>17</v>
      </c>
      <c r="T19" s="26" t="str">
        <f t="shared" si="8"/>
        <v>Profession ( Border Guard )</v>
      </c>
      <c r="U19" s="25">
        <f t="shared" si="9"/>
        <v>5</v>
      </c>
      <c r="V19" s="26" t="str">
        <f t="shared" si="10"/>
        <v>WIS</v>
      </c>
      <c r="W19" s="25">
        <f t="shared" si="11"/>
        <v>1</v>
      </c>
      <c r="X19" s="26">
        <f t="shared" si="12"/>
        <v>4</v>
      </c>
      <c r="Y19" s="26" t="str">
        <f t="shared" si="17"/>
        <v>Profession ( Border Guard )</v>
      </c>
      <c r="Z19" s="25">
        <f t="shared" si="18"/>
        <v>5</v>
      </c>
      <c r="AA19" s="26" t="str">
        <f t="shared" si="19"/>
        <v>WIS</v>
      </c>
      <c r="AB19" s="25">
        <f t="shared" si="20"/>
        <v>1</v>
      </c>
      <c r="AC19" s="26">
        <f t="shared" si="21"/>
        <v>4</v>
      </c>
      <c r="AD19" s="25" t="str">
        <f t="shared" si="13"/>
        <v xml:space="preserve">Profession ( Border Guard ) 5, </v>
      </c>
      <c r="AE19" s="31"/>
      <c r="AF19" s="27">
        <v>2</v>
      </c>
      <c r="AG19" s="30"/>
      <c r="AI19" s="20"/>
      <c r="AJ19" s="20"/>
      <c r="AK19" s="34" t="s">
        <v>47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09" t="s">
        <v>48</v>
      </c>
      <c r="AR19" s="109" t="s">
        <v>220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2</v>
      </c>
      <c r="K20" s="25">
        <f t="shared" si="1"/>
        <v>0</v>
      </c>
      <c r="L20" s="26">
        <f t="shared" si="16"/>
        <v>13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2</v>
      </c>
      <c r="R20" s="26">
        <f t="shared" si="7"/>
        <v>0</v>
      </c>
      <c r="S20" s="26">
        <v>18</v>
      </c>
      <c r="T20" s="26" t="str">
        <f t="shared" si="8"/>
        <v>Ride</v>
      </c>
      <c r="U20" s="25">
        <f t="shared" si="9"/>
        <v>4</v>
      </c>
      <c r="V20" s="26" t="str">
        <f t="shared" si="10"/>
        <v>DEX</v>
      </c>
      <c r="W20" s="25">
        <f t="shared" si="11"/>
        <v>2</v>
      </c>
      <c r="X20" s="26">
        <f t="shared" si="12"/>
        <v>2</v>
      </c>
      <c r="Y20" s="26" t="str">
        <f t="shared" si="17"/>
        <v>Ride</v>
      </c>
      <c r="Z20" s="25">
        <f t="shared" si="18"/>
        <v>4</v>
      </c>
      <c r="AA20" s="26" t="str">
        <f t="shared" si="19"/>
        <v>DEX</v>
      </c>
      <c r="AB20" s="25">
        <f t="shared" si="20"/>
        <v>2</v>
      </c>
      <c r="AC20" s="26">
        <f t="shared" si="21"/>
        <v>2</v>
      </c>
      <c r="AD20" s="25" t="str">
        <f t="shared" si="13"/>
        <v xml:space="preserve">Ride 4, </v>
      </c>
      <c r="AE20" s="31"/>
      <c r="AF20" s="27">
        <v>3</v>
      </c>
      <c r="AG20" s="30"/>
      <c r="AI20" s="20"/>
      <c r="AJ20" s="20"/>
      <c r="AK20" s="34" t="s">
        <v>38</v>
      </c>
      <c r="AL20" s="4">
        <v>14</v>
      </c>
      <c r="AM20" s="28">
        <f>INT((INT-10)/2)</f>
        <v>2</v>
      </c>
      <c r="AN20" s="38">
        <v>4</v>
      </c>
      <c r="AO20" s="39">
        <v>-4</v>
      </c>
      <c r="AP20" s="37">
        <f t="shared" si="25"/>
        <v>6</v>
      </c>
      <c r="AQ20" s="109" t="s">
        <v>213</v>
      </c>
      <c r="AR20" s="109" t="s">
        <v>221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2</v>
      </c>
      <c r="K21" s="25">
        <f t="shared" si="1"/>
        <v>0</v>
      </c>
      <c r="L21" s="26">
        <f t="shared" si="16"/>
        <v>13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2</v>
      </c>
      <c r="R21" s="26">
        <f t="shared" si="7"/>
        <v>0</v>
      </c>
      <c r="S21" s="26">
        <v>19</v>
      </c>
      <c r="T21" s="26" t="str">
        <f t="shared" si="8"/>
        <v>Search</v>
      </c>
      <c r="U21" s="25">
        <f t="shared" si="9"/>
        <v>2</v>
      </c>
      <c r="V21" s="26" t="str">
        <f t="shared" si="10"/>
        <v>INT</v>
      </c>
      <c r="W21" s="25">
        <f t="shared" si="11"/>
        <v>2</v>
      </c>
      <c r="X21" s="26">
        <f t="shared" si="12"/>
        <v>0</v>
      </c>
      <c r="Y21" s="26" t="str">
        <f t="shared" si="17"/>
        <v>Search</v>
      </c>
      <c r="Z21" s="25">
        <f t="shared" si="18"/>
        <v>2</v>
      </c>
      <c r="AA21" s="26" t="str">
        <f t="shared" si="19"/>
        <v>INT</v>
      </c>
      <c r="AB21" s="25">
        <f t="shared" si="20"/>
        <v>2</v>
      </c>
      <c r="AC21" s="26">
        <f t="shared" si="21"/>
        <v>0</v>
      </c>
      <c r="AD21" s="25" t="str">
        <f t="shared" si="13"/>
        <v xml:space="preserve">Search 2, </v>
      </c>
      <c r="AE21" s="31"/>
      <c r="AF21" s="27">
        <v>4</v>
      </c>
      <c r="AG21" s="30"/>
      <c r="AI21" s="20"/>
      <c r="AJ21" s="20"/>
      <c r="AK21" s="34" t="s">
        <v>63</v>
      </c>
      <c r="AL21" s="4">
        <v>12</v>
      </c>
      <c r="AM21" s="28">
        <f>INT((WIS-10)/2)</f>
        <v>1</v>
      </c>
      <c r="AN21" s="38">
        <v>5</v>
      </c>
      <c r="AO21" s="39">
        <v>-3</v>
      </c>
      <c r="AP21" s="37">
        <f t="shared" si="25"/>
        <v>4</v>
      </c>
      <c r="AQ21" t="s">
        <v>212</v>
      </c>
      <c r="AR21" s="109" t="s">
        <v>222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2</v>
      </c>
      <c r="K22" s="25">
        <f t="shared" si="1"/>
        <v>0</v>
      </c>
      <c r="L22" s="26">
        <f t="shared" si="16"/>
        <v>13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2</v>
      </c>
      <c r="R22" s="26">
        <f t="shared" si="7"/>
        <v>0</v>
      </c>
      <c r="S22" s="26">
        <v>20</v>
      </c>
      <c r="T22" s="26" t="str">
        <f t="shared" si="8"/>
        <v>Sense Motive</v>
      </c>
      <c r="U22" s="25">
        <f t="shared" si="9"/>
        <v>5</v>
      </c>
      <c r="V22" s="26" t="str">
        <f t="shared" si="10"/>
        <v>WIS</v>
      </c>
      <c r="W22" s="25">
        <f t="shared" si="11"/>
        <v>1</v>
      </c>
      <c r="X22" s="26">
        <f t="shared" si="12"/>
        <v>4</v>
      </c>
      <c r="Y22" s="26" t="str">
        <f t="shared" si="17"/>
        <v>Sense Motive</v>
      </c>
      <c r="Z22" s="25">
        <f t="shared" si="18"/>
        <v>5</v>
      </c>
      <c r="AA22" s="26" t="str">
        <f t="shared" si="19"/>
        <v>WIS</v>
      </c>
      <c r="AB22" s="25">
        <f t="shared" si="20"/>
        <v>1</v>
      </c>
      <c r="AC22" s="26">
        <f t="shared" si="21"/>
        <v>4</v>
      </c>
      <c r="AD22" s="25" t="str">
        <f t="shared" si="13"/>
        <v xml:space="preserve">Sense Motive 5, </v>
      </c>
      <c r="AE22" s="31"/>
      <c r="AF22" s="27">
        <v>5</v>
      </c>
      <c r="AG22" s="30"/>
      <c r="AI22" s="20"/>
      <c r="AJ22" s="20"/>
      <c r="AK22" s="34" t="s">
        <v>46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62</v>
      </c>
      <c r="AR22" t="s">
        <v>223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1</v>
      </c>
      <c r="K23" s="25">
        <f t="shared" si="1"/>
        <v>1</v>
      </c>
      <c r="L23" s="26">
        <f t="shared" si="16"/>
        <v>14</v>
      </c>
      <c r="M23" s="26">
        <f t="shared" si="2"/>
        <v>14</v>
      </c>
      <c r="N23" s="26" t="str">
        <f t="shared" si="3"/>
        <v>Perception</v>
      </c>
      <c r="O23" s="25">
        <f t="shared" si="4"/>
        <v>1</v>
      </c>
      <c r="P23" s="26" t="str">
        <f t="shared" si="5"/>
        <v>WIS</v>
      </c>
      <c r="Q23" s="25">
        <f t="shared" si="6"/>
        <v>1</v>
      </c>
      <c r="R23" s="26">
        <f t="shared" si="7"/>
        <v>0</v>
      </c>
      <c r="S23" s="26">
        <v>21</v>
      </c>
      <c r="T23" s="26" t="str">
        <f t="shared" si="8"/>
        <v>Stealth*</v>
      </c>
      <c r="U23" s="25">
        <f t="shared" si="9"/>
        <v>6</v>
      </c>
      <c r="V23" s="26" t="str">
        <f t="shared" si="10"/>
        <v>DEX</v>
      </c>
      <c r="W23" s="25">
        <f t="shared" si="11"/>
        <v>2</v>
      </c>
      <c r="X23" s="26">
        <f t="shared" si="12"/>
        <v>4</v>
      </c>
      <c r="Y23" s="26" t="str">
        <f t="shared" si="17"/>
        <v>Stealth*</v>
      </c>
      <c r="Z23" s="25">
        <f t="shared" si="18"/>
        <v>6</v>
      </c>
      <c r="AA23" s="26" t="str">
        <f t="shared" si="19"/>
        <v>DEX</v>
      </c>
      <c r="AB23" s="25">
        <f t="shared" si="20"/>
        <v>2</v>
      </c>
      <c r="AC23" s="26">
        <f t="shared" si="21"/>
        <v>4</v>
      </c>
      <c r="AD23" s="25" t="str">
        <f t="shared" si="13"/>
        <v xml:space="preserve">Stealth* 6,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71</v>
      </c>
      <c r="AR23" t="s">
        <v>319</v>
      </c>
    </row>
    <row r="24" spans="2:44" ht="12.75" customHeight="1" x14ac:dyDescent="0.2">
      <c r="B24" s="20">
        <f t="shared" si="0"/>
        <v>0</v>
      </c>
      <c r="C24" s="110" t="s">
        <v>215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3</v>
      </c>
      <c r="K24" s="25">
        <f t="shared" si="1"/>
        <v>3</v>
      </c>
      <c r="L24" s="26">
        <f t="shared" si="16"/>
        <v>15</v>
      </c>
      <c r="M24" s="26">
        <f t="shared" si="2"/>
        <v>15</v>
      </c>
      <c r="N24" s="26" t="str">
        <f t="shared" si="3"/>
        <v>Perform</v>
      </c>
      <c r="O24" s="25">
        <f t="shared" si="4"/>
        <v>3</v>
      </c>
      <c r="P24" s="26" t="str">
        <f t="shared" si="5"/>
        <v>CHA</v>
      </c>
      <c r="Q24" s="25">
        <f t="shared" si="6"/>
        <v>3</v>
      </c>
      <c r="R24" s="26">
        <f t="shared" si="7"/>
        <v>0</v>
      </c>
      <c r="S24" s="26">
        <v>22</v>
      </c>
      <c r="T24" s="26" t="str">
        <f t="shared" si="8"/>
        <v>Swim</v>
      </c>
      <c r="U24" s="25">
        <f t="shared" si="9"/>
        <v>0</v>
      </c>
      <c r="V24" s="26" t="str">
        <f t="shared" si="10"/>
        <v>STR</v>
      </c>
      <c r="W24" s="25">
        <f t="shared" si="11"/>
        <v>0</v>
      </c>
      <c r="X24" s="26">
        <f t="shared" si="12"/>
        <v>0</v>
      </c>
      <c r="Y24" s="26" t="str">
        <f t="shared" si="17"/>
        <v>Swim</v>
      </c>
      <c r="Z24" s="25">
        <f t="shared" si="18"/>
        <v>0</v>
      </c>
      <c r="AA24" s="26" t="str">
        <f t="shared" si="19"/>
        <v>STR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Swim 0, </v>
      </c>
      <c r="AE24" s="31"/>
      <c r="AF24" s="27">
        <v>7</v>
      </c>
      <c r="AG24" s="30"/>
      <c r="AI24" s="20"/>
      <c r="AJ24" s="20"/>
      <c r="AK24" s="32" t="s">
        <v>65</v>
      </c>
      <c r="AL24" s="4">
        <f>SUM(AP17:AP22)</f>
        <v>30</v>
      </c>
      <c r="AM24" s="28"/>
      <c r="AN24" s="38">
        <v>8</v>
      </c>
      <c r="AO24" s="39">
        <v>0</v>
      </c>
      <c r="AP24" s="37">
        <f>SUM(AP17:AP22)</f>
        <v>30</v>
      </c>
      <c r="AQ24" s="1" t="s">
        <v>73</v>
      </c>
      <c r="AR24" t="s">
        <v>224</v>
      </c>
    </row>
    <row r="25" spans="2:44" ht="12.75" customHeight="1" x14ac:dyDescent="0.2">
      <c r="B25" s="20">
        <f t="shared" si="0"/>
        <v>0</v>
      </c>
      <c r="C25" s="3" t="s">
        <v>324</v>
      </c>
      <c r="D25" s="4">
        <v>4</v>
      </c>
      <c r="E25" s="20">
        <f t="shared" si="23"/>
        <v>9</v>
      </c>
      <c r="F25" s="23">
        <f t="shared" si="24"/>
        <v>4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1</v>
      </c>
      <c r="K25" s="25">
        <f t="shared" si="1"/>
        <v>5</v>
      </c>
      <c r="L25" s="26">
        <f t="shared" si="16"/>
        <v>16</v>
      </c>
      <c r="M25" s="26">
        <f t="shared" si="2"/>
        <v>16</v>
      </c>
      <c r="N25" s="26" t="str">
        <f t="shared" si="3"/>
        <v>Profession ( Farmer )</v>
      </c>
      <c r="O25" s="25">
        <f t="shared" si="4"/>
        <v>5</v>
      </c>
      <c r="P25" s="26" t="str">
        <f t="shared" si="5"/>
        <v>WIS</v>
      </c>
      <c r="Q25" s="25">
        <f t="shared" si="6"/>
        <v>1</v>
      </c>
      <c r="R25" s="26">
        <f t="shared" si="7"/>
        <v>4</v>
      </c>
      <c r="S25" s="26">
        <v>23</v>
      </c>
      <c r="T25" s="26" t="str">
        <f t="shared" si="8"/>
        <v>Urban Lore</v>
      </c>
      <c r="U25" s="25">
        <f t="shared" si="9"/>
        <v>4</v>
      </c>
      <c r="V25" s="26" t="str">
        <f t="shared" si="10"/>
        <v>INT</v>
      </c>
      <c r="W25" s="25">
        <f t="shared" si="11"/>
        <v>2</v>
      </c>
      <c r="X25" s="26">
        <f t="shared" si="12"/>
        <v>2</v>
      </c>
      <c r="Y25" s="26" t="str">
        <f t="shared" si="17"/>
        <v>Urban Lore</v>
      </c>
      <c r="Z25" s="25">
        <f t="shared" si="18"/>
        <v>4</v>
      </c>
      <c r="AA25" s="26" t="str">
        <f t="shared" si="19"/>
        <v>INT</v>
      </c>
      <c r="AB25" s="25">
        <f t="shared" si="20"/>
        <v>2</v>
      </c>
      <c r="AC25" s="26">
        <f t="shared" si="21"/>
        <v>2</v>
      </c>
      <c r="AD25" s="25" t="str">
        <f t="shared" si="13"/>
        <v xml:space="preserve">Urban Lore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75</v>
      </c>
      <c r="AR25" s="109" t="s">
        <v>225</v>
      </c>
    </row>
    <row r="26" spans="2:44" ht="12.75" customHeight="1" x14ac:dyDescent="0.2">
      <c r="B26" s="20">
        <f t="shared" si="0"/>
        <v>0</v>
      </c>
      <c r="C26" s="1" t="s">
        <v>325</v>
      </c>
      <c r="D26" s="4">
        <v>4</v>
      </c>
      <c r="E26" s="20">
        <f t="shared" si="23"/>
        <v>9</v>
      </c>
      <c r="F26" s="23">
        <f t="shared" si="24"/>
        <v>4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1</v>
      </c>
      <c r="K26" s="25">
        <f t="shared" si="1"/>
        <v>5</v>
      </c>
      <c r="L26" s="26">
        <f t="shared" si="16"/>
        <v>17</v>
      </c>
      <c r="M26" s="26">
        <f t="shared" si="2"/>
        <v>17</v>
      </c>
      <c r="N26" s="26" t="str">
        <f t="shared" si="3"/>
        <v>Profession ( Border Guard )</v>
      </c>
      <c r="O26" s="25">
        <f t="shared" si="4"/>
        <v>5</v>
      </c>
      <c r="P26" s="26" t="str">
        <f t="shared" si="5"/>
        <v>WIS</v>
      </c>
      <c r="Q26" s="25">
        <f t="shared" si="6"/>
        <v>1</v>
      </c>
      <c r="R26" s="26">
        <f t="shared" si="7"/>
        <v>4</v>
      </c>
      <c r="S26" s="26">
        <v>24</v>
      </c>
      <c r="T26" s="26" t="str">
        <f t="shared" si="8"/>
        <v>Use Rope</v>
      </c>
      <c r="U26" s="25">
        <f t="shared" si="9"/>
        <v>3</v>
      </c>
      <c r="V26" s="26" t="str">
        <f t="shared" si="10"/>
        <v>DEX</v>
      </c>
      <c r="W26" s="25">
        <f t="shared" si="11"/>
        <v>2</v>
      </c>
      <c r="X26" s="26">
        <f t="shared" si="12"/>
        <v>1</v>
      </c>
      <c r="Y26" s="26" t="str">
        <f t="shared" si="17"/>
        <v>Use Rope</v>
      </c>
      <c r="Z26" s="25">
        <f t="shared" si="18"/>
        <v>3</v>
      </c>
      <c r="AA26" s="26" t="str">
        <f t="shared" si="19"/>
        <v>DEX</v>
      </c>
      <c r="AB26" s="25">
        <f t="shared" si="20"/>
        <v>2</v>
      </c>
      <c r="AC26" s="26">
        <f t="shared" si="21"/>
        <v>1</v>
      </c>
      <c r="AD26" s="25" t="str">
        <f t="shared" si="13"/>
        <v xml:space="preserve">Use Rope 3, </v>
      </c>
      <c r="AE26" s="31"/>
      <c r="AF26" s="27">
        <v>9</v>
      </c>
      <c r="AG26" s="30"/>
      <c r="AI26" s="20"/>
      <c r="AJ26" s="20"/>
      <c r="AK26" s="32" t="s">
        <v>68</v>
      </c>
      <c r="AL26" s="4">
        <v>17</v>
      </c>
      <c r="AM26" s="28">
        <f>(HP-CON)*2</f>
        <v>14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66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1</v>
      </c>
      <c r="K27" s="25">
        <f t="shared" si="1"/>
        <v>0</v>
      </c>
      <c r="L27" s="26">
        <f t="shared" si="16"/>
        <v>17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1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3</v>
      </c>
      <c r="V27" s="26" t="str">
        <f t="shared" si="10"/>
        <v>WIS</v>
      </c>
      <c r="W27" s="25">
        <f t="shared" si="11"/>
        <v>1</v>
      </c>
      <c r="X27" s="26">
        <f t="shared" si="12"/>
        <v>2</v>
      </c>
      <c r="Y27" s="26" t="str">
        <f t="shared" si="17"/>
        <v>Wilderness Lore</v>
      </c>
      <c r="Z27" s="25">
        <f t="shared" si="18"/>
        <v>3</v>
      </c>
      <c r="AA27" s="26" t="str">
        <f t="shared" si="19"/>
        <v>WIS</v>
      </c>
      <c r="AB27" s="25">
        <f t="shared" si="20"/>
        <v>1</v>
      </c>
      <c r="AC27" s="26">
        <f t="shared" si="21"/>
        <v>2</v>
      </c>
      <c r="AD27" s="25" t="str">
        <f t="shared" si="13"/>
        <v xml:space="preserve">Wilderness Lore 3,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67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1</v>
      </c>
      <c r="K28" s="25">
        <f t="shared" si="1"/>
        <v>0</v>
      </c>
      <c r="L28" s="26">
        <f t="shared" si="16"/>
        <v>17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1</v>
      </c>
      <c r="R28" s="26">
        <f t="shared" si="7"/>
        <v>0</v>
      </c>
      <c r="S28" s="26">
        <v>26</v>
      </c>
      <c r="T28" s="26" t="e">
        <f t="shared" si="8"/>
        <v>#N/A</v>
      </c>
      <c r="U28" s="25" t="e">
        <f t="shared" si="9"/>
        <v>#N/A</v>
      </c>
      <c r="V28" s="26" t="e">
        <f t="shared" si="10"/>
        <v>#N/A</v>
      </c>
      <c r="W28" s="25" t="e">
        <f t="shared" si="11"/>
        <v>#N/A</v>
      </c>
      <c r="X28" s="26" t="e">
        <f t="shared" si="12"/>
        <v>#N/A</v>
      </c>
      <c r="Y28" s="26" t="str">
        <f t="shared" si="17"/>
        <v/>
      </c>
      <c r="Z28" s="25" t="str">
        <f t="shared" si="18"/>
        <v/>
      </c>
      <c r="AA28" s="26" t="str">
        <f t="shared" si="19"/>
        <v/>
      </c>
      <c r="AB28" s="25" t="str">
        <f t="shared" si="20"/>
        <v/>
      </c>
      <c r="AC28" s="26" t="str">
        <f t="shared" si="21"/>
        <v/>
      </c>
      <c r="AD28" s="25" t="str">
        <f t="shared" si="13"/>
        <v/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69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2</v>
      </c>
      <c r="K29" s="25">
        <f t="shared" si="1"/>
        <v>0</v>
      </c>
      <c r="L29" s="26">
        <f t="shared" si="16"/>
        <v>17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2</v>
      </c>
      <c r="R29" s="26">
        <f t="shared" si="7"/>
        <v>0</v>
      </c>
      <c r="S29" s="26">
        <v>27</v>
      </c>
      <c r="T29" s="26" t="e">
        <f t="shared" si="8"/>
        <v>#N/A</v>
      </c>
      <c r="U29" s="25" t="e">
        <f t="shared" si="9"/>
        <v>#N/A</v>
      </c>
      <c r="V29" s="26" t="e">
        <f t="shared" si="10"/>
        <v>#N/A</v>
      </c>
      <c r="W29" s="25" t="e">
        <f t="shared" si="11"/>
        <v>#N/A</v>
      </c>
      <c r="X29" s="26" t="e">
        <f t="shared" si="12"/>
        <v>#N/A</v>
      </c>
      <c r="Y29" s="26" t="str">
        <f t="shared" si="17"/>
        <v/>
      </c>
      <c r="Z29" s="25" t="str">
        <f t="shared" si="18"/>
        <v/>
      </c>
      <c r="AA29" s="26" t="str">
        <f t="shared" si="19"/>
        <v/>
      </c>
      <c r="AB29" s="25" t="str">
        <f t="shared" si="20"/>
        <v/>
      </c>
      <c r="AC29" s="26" t="str">
        <f t="shared" si="21"/>
        <v/>
      </c>
      <c r="AD29" s="25" t="str">
        <f t="shared" si="13"/>
        <v/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70</v>
      </c>
      <c r="D30" s="4">
        <v>2</v>
      </c>
      <c r="E30" s="20">
        <f t="shared" si="23"/>
        <v>2</v>
      </c>
      <c r="F30" s="23">
        <f t="shared" si="24"/>
        <v>2</v>
      </c>
      <c r="G30" s="23"/>
      <c r="H30" s="23">
        <f>'Character Sheet'!CS77</f>
        <v>0</v>
      </c>
      <c r="I30" s="23" t="s">
        <v>35</v>
      </c>
      <c r="J30" s="24">
        <f t="shared" si="26"/>
        <v>2</v>
      </c>
      <c r="K30" s="25">
        <f t="shared" si="1"/>
        <v>4</v>
      </c>
      <c r="L30" s="26">
        <f t="shared" si="16"/>
        <v>18</v>
      </c>
      <c r="M30" s="26">
        <f t="shared" si="2"/>
        <v>18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2</v>
      </c>
      <c r="R30" s="26">
        <f t="shared" si="7"/>
        <v>2</v>
      </c>
      <c r="S30" s="26">
        <v>28</v>
      </c>
      <c r="T30" s="26" t="e">
        <f t="shared" si="8"/>
        <v>#N/A</v>
      </c>
      <c r="U30" s="25" t="e">
        <f t="shared" si="9"/>
        <v>#N/A</v>
      </c>
      <c r="V30" s="26" t="e">
        <f t="shared" si="10"/>
        <v>#N/A</v>
      </c>
      <c r="W30" s="25" t="e">
        <f t="shared" si="11"/>
        <v>#N/A</v>
      </c>
      <c r="X30" s="26" t="e">
        <f t="shared" si="12"/>
        <v>#N/A</v>
      </c>
      <c r="Y30" s="26" t="str">
        <f t="shared" si="17"/>
        <v/>
      </c>
      <c r="Z30" s="25" t="str">
        <f t="shared" si="18"/>
        <v/>
      </c>
      <c r="AA30" s="26" t="str">
        <f t="shared" si="19"/>
        <v/>
      </c>
      <c r="AB30" s="25" t="str">
        <f t="shared" si="20"/>
        <v/>
      </c>
      <c r="AC30" s="26" t="str">
        <f t="shared" si="21"/>
        <v/>
      </c>
      <c r="AD30" s="25" t="str">
        <f t="shared" si="13"/>
        <v/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71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2</v>
      </c>
      <c r="K31" s="25">
        <f t="shared" si="1"/>
        <v>2</v>
      </c>
      <c r="L31" s="26">
        <f t="shared" si="16"/>
        <v>19</v>
      </c>
      <c r="M31" s="26">
        <f t="shared" si="2"/>
        <v>19</v>
      </c>
      <c r="N31" s="26" t="str">
        <f t="shared" si="3"/>
        <v>Search</v>
      </c>
      <c r="O31" s="25">
        <f t="shared" si="4"/>
        <v>2</v>
      </c>
      <c r="P31" s="26" t="str">
        <f t="shared" si="5"/>
        <v>INT</v>
      </c>
      <c r="Q31" s="25">
        <f t="shared" si="6"/>
        <v>2</v>
      </c>
      <c r="R31" s="26">
        <f t="shared" si="7"/>
        <v>0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72</v>
      </c>
      <c r="D32" s="4">
        <v>4</v>
      </c>
      <c r="E32" s="20">
        <f t="shared" si="23"/>
        <v>4</v>
      </c>
      <c r="F32" s="23">
        <f t="shared" si="24"/>
        <v>4</v>
      </c>
      <c r="G32" s="23"/>
      <c r="H32" s="23">
        <f>'Character Sheet'!CS95</f>
        <v>0</v>
      </c>
      <c r="I32" s="23" t="s">
        <v>63</v>
      </c>
      <c r="J32" s="24">
        <f t="shared" si="26"/>
        <v>1</v>
      </c>
      <c r="K32" s="25">
        <f t="shared" si="1"/>
        <v>5</v>
      </c>
      <c r="L32" s="26">
        <f t="shared" si="16"/>
        <v>20</v>
      </c>
      <c r="M32" s="26">
        <f t="shared" si="2"/>
        <v>20</v>
      </c>
      <c r="N32" s="26" t="str">
        <f t="shared" si="3"/>
        <v>Sense Motive</v>
      </c>
      <c r="O32" s="25">
        <f t="shared" si="4"/>
        <v>5</v>
      </c>
      <c r="P32" s="26" t="str">
        <f t="shared" si="5"/>
        <v>WIS</v>
      </c>
      <c r="Q32" s="25">
        <f t="shared" si="6"/>
        <v>1</v>
      </c>
      <c r="R32" s="26">
        <f t="shared" si="7"/>
        <v>4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229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2</v>
      </c>
      <c r="K33" s="25">
        <f t="shared" si="1"/>
        <v>0</v>
      </c>
      <c r="L33" s="26">
        <f t="shared" si="16"/>
        <v>20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74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2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2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230</v>
      </c>
      <c r="D35" s="22">
        <v>4</v>
      </c>
      <c r="E35" s="20">
        <f t="shared" si="23"/>
        <v>4</v>
      </c>
      <c r="F35" s="23">
        <f t="shared" si="24"/>
        <v>4</v>
      </c>
      <c r="G35" s="23"/>
      <c r="H35" s="23">
        <f>'Character Sheet'!CS97</f>
        <v>0</v>
      </c>
      <c r="I35" s="23" t="s">
        <v>35</v>
      </c>
      <c r="J35" s="24">
        <f t="shared" si="26"/>
        <v>2</v>
      </c>
      <c r="K35" s="25">
        <f t="shared" ref="K35:K48" si="27">IF(G35=1,IF(F35&lt;&gt;0,F35+J35+H35,0),F35+J35+H35)</f>
        <v>6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6</v>
      </c>
      <c r="P35" s="26" t="str">
        <f t="shared" ref="P35:P48" si="31">I35</f>
        <v>DEX</v>
      </c>
      <c r="Q35" s="25">
        <f t="shared" ref="Q35:Q48" si="32">J35</f>
        <v>2</v>
      </c>
      <c r="R35" s="26">
        <f t="shared" ref="R35:R48" si="33">F35</f>
        <v>4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76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77</v>
      </c>
      <c r="D37" s="22">
        <v>2</v>
      </c>
      <c r="E37" s="20">
        <f t="shared" si="23"/>
        <v>2</v>
      </c>
      <c r="F37" s="23">
        <f t="shared" si="24"/>
        <v>2</v>
      </c>
      <c r="G37" s="23"/>
      <c r="H37" s="23">
        <v>0</v>
      </c>
      <c r="I37" s="23" t="s">
        <v>38</v>
      </c>
      <c r="J37" s="24">
        <f t="shared" si="26"/>
        <v>2</v>
      </c>
      <c r="K37" s="25">
        <f t="shared" si="27"/>
        <v>4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4</v>
      </c>
      <c r="P37" s="26" t="str">
        <f t="shared" si="31"/>
        <v>INT</v>
      </c>
      <c r="Q37" s="25">
        <f t="shared" si="32"/>
        <v>2</v>
      </c>
      <c r="R37" s="26">
        <f t="shared" si="33"/>
        <v>2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3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78</v>
      </c>
      <c r="D39" s="22">
        <v>1</v>
      </c>
      <c r="E39" s="20">
        <f t="shared" si="23"/>
        <v>1</v>
      </c>
      <c r="F39" s="23">
        <f t="shared" si="24"/>
        <v>1</v>
      </c>
      <c r="G39" s="23"/>
      <c r="H39" s="23">
        <f>'Character Sheet'!CS103</f>
        <v>0</v>
      </c>
      <c r="I39" s="23" t="s">
        <v>35</v>
      </c>
      <c r="J39" s="24">
        <f t="shared" si="26"/>
        <v>2</v>
      </c>
      <c r="K39" s="25">
        <f t="shared" si="27"/>
        <v>3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3</v>
      </c>
      <c r="P39" s="26" t="str">
        <f t="shared" si="31"/>
        <v>DEX</v>
      </c>
      <c r="Q39" s="25">
        <f t="shared" si="32"/>
        <v>2</v>
      </c>
      <c r="R39" s="26">
        <f t="shared" si="33"/>
        <v>1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79</v>
      </c>
      <c r="D40" s="22">
        <v>2</v>
      </c>
      <c r="E40" s="20">
        <f t="shared" si="23"/>
        <v>2</v>
      </c>
      <c r="F40" s="23">
        <f t="shared" si="24"/>
        <v>2</v>
      </c>
      <c r="G40" s="23"/>
      <c r="H40" s="23">
        <f>'Character Sheet'!CS119</f>
        <v>0</v>
      </c>
      <c r="I40" s="23" t="s">
        <v>63</v>
      </c>
      <c r="J40" s="24">
        <f t="shared" si="26"/>
        <v>1</v>
      </c>
      <c r="K40" s="25">
        <f t="shared" si="27"/>
        <v>3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3</v>
      </c>
      <c r="P40" s="26" t="str">
        <f t="shared" si="31"/>
        <v>WIS</v>
      </c>
      <c r="Q40" s="25">
        <f t="shared" si="32"/>
        <v>1</v>
      </c>
      <c r="R40" s="26">
        <f t="shared" si="33"/>
        <v>2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80</v>
      </c>
      <c r="D41" s="22"/>
      <c r="E41" s="20">
        <f t="shared" si="23"/>
        <v>0</v>
      </c>
      <c r="F41" s="23">
        <f t="shared" si="24"/>
        <v>0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0</v>
      </c>
      <c r="L41" s="26">
        <f t="shared" si="40"/>
        <v>25</v>
      </c>
      <c r="M41" s="26">
        <f t="shared" si="28"/>
        <v>0</v>
      </c>
      <c r="N41" s="26" t="str">
        <f t="shared" si="29"/>
        <v>xForm ( A )</v>
      </c>
      <c r="O41" s="25">
        <f t="shared" si="30"/>
        <v>0</v>
      </c>
      <c r="P41" s="26" t="str">
        <f t="shared" si="31"/>
        <v>N/A</v>
      </c>
      <c r="Q41" s="25">
        <f t="shared" si="32"/>
        <v>0</v>
      </c>
      <c r="R41" s="26">
        <f t="shared" si="33"/>
        <v>0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81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82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83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283</v>
      </c>
      <c r="D45" s="22"/>
      <c r="E45" s="20">
        <f t="shared" si="23"/>
        <v>0</v>
      </c>
      <c r="F45" s="23">
        <f t="shared" si="24"/>
        <v>0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0</v>
      </c>
      <c r="L45" s="26">
        <f t="shared" si="40"/>
        <v>25</v>
      </c>
      <c r="M45" s="26">
        <f t="shared" si="28"/>
        <v>0</v>
      </c>
      <c r="N45" s="26" t="str">
        <f t="shared" si="29"/>
        <v>xTechnique ( Change)</v>
      </c>
      <c r="O45" s="25">
        <f t="shared" si="30"/>
        <v>0</v>
      </c>
      <c r="P45" s="26" t="str">
        <f t="shared" si="31"/>
        <v>N/A</v>
      </c>
      <c r="Q45" s="25">
        <f t="shared" si="32"/>
        <v>0</v>
      </c>
      <c r="R45" s="26">
        <f t="shared" si="33"/>
        <v>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219</v>
      </c>
      <c r="B46" s="27"/>
      <c r="C46" s="21" t="s">
        <v>282</v>
      </c>
      <c r="D46" s="22"/>
      <c r="E46" s="20">
        <f t="shared" si="23"/>
        <v>0</v>
      </c>
      <c r="F46" s="23">
        <f t="shared" si="24"/>
        <v>0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0</v>
      </c>
      <c r="L46" s="26">
        <f t="shared" si="40"/>
        <v>25</v>
      </c>
      <c r="M46" s="26">
        <f t="shared" si="28"/>
        <v>0</v>
      </c>
      <c r="N46" s="26" t="str">
        <f t="shared" si="29"/>
        <v>xTechnique ( Control )</v>
      </c>
      <c r="O46" s="25">
        <f t="shared" si="30"/>
        <v>0</v>
      </c>
      <c r="P46" s="26" t="str">
        <f t="shared" si="31"/>
        <v>N/A</v>
      </c>
      <c r="Q46" s="25">
        <f t="shared" si="32"/>
        <v>0</v>
      </c>
      <c r="R46" s="26">
        <f t="shared" si="33"/>
        <v>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218</v>
      </c>
      <c r="B47" s="27"/>
      <c r="C47" s="21" t="s">
        <v>284</v>
      </c>
      <c r="D47" s="22"/>
      <c r="E47" s="20">
        <f t="shared" si="23"/>
        <v>0</v>
      </c>
      <c r="F47" s="23">
        <f t="shared" si="24"/>
        <v>0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0</v>
      </c>
      <c r="L47" s="26">
        <f t="shared" si="40"/>
        <v>25</v>
      </c>
      <c r="M47" s="26">
        <f t="shared" si="28"/>
        <v>0</v>
      </c>
      <c r="N47" s="26" t="str">
        <f t="shared" si="29"/>
        <v>xTechnique ( Create )</v>
      </c>
      <c r="O47" s="25">
        <f t="shared" si="30"/>
        <v>0</v>
      </c>
      <c r="P47" s="26" t="str">
        <f t="shared" si="31"/>
        <v>N/A</v>
      </c>
      <c r="Q47" s="25">
        <f t="shared" si="32"/>
        <v>0</v>
      </c>
      <c r="R47" s="26">
        <f t="shared" si="33"/>
        <v>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/>
      <c r="B48" s="20">
        <v>0</v>
      </c>
      <c r="C48" s="21" t="s">
        <v>285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0</v>
      </c>
      <c r="L48" s="26">
        <f t="shared" si="40"/>
        <v>25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/>
      <c r="B49" s="20">
        <f t="shared" si="0"/>
        <v>0</v>
      </c>
      <c r="C49" s="21" t="s">
        <v>286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25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84</v>
      </c>
      <c r="AH53" s="59">
        <f>SUM(AH18:AH52)</f>
        <v>100</v>
      </c>
      <c r="AI53" s="51" t="s">
        <v>30</v>
      </c>
      <c r="AJ53" s="51" t="s">
        <v>85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15</v>
      </c>
      <c r="C54" s="4"/>
      <c r="E54" s="2">
        <f>SUM(E3:E49)</f>
        <v>49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10</v>
      </c>
      <c r="AM54" s="2">
        <f>AM4+AM7+AM10+AM26</f>
        <v>14</v>
      </c>
    </row>
    <row r="55" spans="1:39" ht="12.75" customHeight="1" x14ac:dyDescent="0.2">
      <c r="A55" s="64" t="s">
        <v>86</v>
      </c>
      <c r="B55" s="2">
        <f>SUM(54:54)</f>
        <v>100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87</v>
      </c>
      <c r="B57" s="65">
        <f>AH53</f>
        <v>100</v>
      </c>
      <c r="C57" s="64"/>
      <c r="AG57" s="64" t="s">
        <v>88</v>
      </c>
      <c r="AH57" s="66">
        <f>TOTAL_SP-USED_SP</f>
        <v>0</v>
      </c>
    </row>
    <row r="58" spans="1:39" ht="12.75" customHeight="1" x14ac:dyDescent="0.2">
      <c r="A58" s="64" t="s">
        <v>89</v>
      </c>
      <c r="B58" s="2">
        <f>ROUNDDOWN(TOTAL_SP/50,0)</f>
        <v>2</v>
      </c>
      <c r="C58" s="64"/>
      <c r="D58" s="64" t="s">
        <v>90</v>
      </c>
      <c r="E58" s="67">
        <v>3</v>
      </c>
    </row>
    <row r="59" spans="1:39" ht="12.75" customHeight="1" x14ac:dyDescent="0.2">
      <c r="A59" s="64" t="s">
        <v>91</v>
      </c>
      <c r="B59" s="2">
        <f>CON+(RL*5)</f>
        <v>20</v>
      </c>
      <c r="C59" s="64"/>
      <c r="D59" s="64" t="s">
        <v>92</v>
      </c>
      <c r="E59" s="67">
        <f>RL+2</f>
        <v>4</v>
      </c>
    </row>
    <row r="60" spans="1:39" ht="12.75" customHeight="1" x14ac:dyDescent="0.2">
      <c r="A60" s="64" t="s">
        <v>93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94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0.15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95</v>
      </c>
      <c r="B64" s="70">
        <f>E54/TOTAL_SP</f>
        <v>0.49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96</v>
      </c>
      <c r="B65" s="70">
        <f>(AI54+AJ54)/TOTAL_SP</f>
        <v>0.22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97</v>
      </c>
      <c r="B66" s="70">
        <f>(AM54)/TOTAL_SP</f>
        <v>0.14000000000000001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zoomScale="40" zoomScaleNormal="40" zoomScaleSheetLayoutView="40" workbookViewId="0"/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7" t="str">
        <f>FeatSheet!B1</f>
        <v>Cardin Oblern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78"/>
      <c r="AH2" s="297"/>
      <c r="AI2" s="297"/>
      <c r="AJ2" s="297"/>
      <c r="AK2" s="297"/>
      <c r="AL2" s="297"/>
      <c r="AM2" s="297"/>
      <c r="AN2" s="297"/>
      <c r="AO2" s="297"/>
      <c r="AP2" s="297"/>
      <c r="AQ2" s="297"/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78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98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99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78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78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78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78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78"/>
      <c r="AH6" s="300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78"/>
      <c r="AX6" s="299"/>
      <c r="AY6" s="299"/>
      <c r="AZ6" s="299"/>
      <c r="BA6" s="299"/>
      <c r="BB6" s="299"/>
      <c r="BC6" s="299"/>
      <c r="BD6" s="299"/>
      <c r="BE6" s="299"/>
      <c r="BF6" s="299"/>
      <c r="BG6" s="299"/>
      <c r="BH6" s="299"/>
      <c r="BI6" s="299"/>
      <c r="BJ6" s="299"/>
      <c r="BK6" s="299"/>
      <c r="BL6" s="299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100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101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102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103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3">
        <f>RL</f>
        <v>2</v>
      </c>
      <c r="C8" s="293"/>
      <c r="D8" s="293"/>
      <c r="E8" s="293"/>
      <c r="F8" s="293"/>
      <c r="G8" s="293"/>
      <c r="H8" s="293"/>
      <c r="I8" s="78"/>
      <c r="J8" s="294" t="s">
        <v>104</v>
      </c>
      <c r="K8" s="294"/>
      <c r="L8" s="294"/>
      <c r="M8" s="294"/>
      <c r="N8" s="294"/>
      <c r="O8" s="294"/>
      <c r="P8" s="294"/>
      <c r="Q8" s="78"/>
      <c r="R8" s="295"/>
      <c r="S8" s="295"/>
      <c r="T8" s="295"/>
      <c r="U8" s="295"/>
      <c r="V8" s="295"/>
      <c r="W8" s="295"/>
      <c r="X8" s="295"/>
      <c r="Y8" s="78"/>
      <c r="Z8" s="300"/>
      <c r="AA8" s="300"/>
      <c r="AB8" s="300"/>
      <c r="AC8" s="300"/>
      <c r="AD8" s="300"/>
      <c r="AE8" s="300"/>
      <c r="AF8" s="300"/>
      <c r="AG8" s="78"/>
      <c r="AH8" s="301"/>
      <c r="AI8" s="301"/>
      <c r="AJ8" s="301"/>
      <c r="AK8" s="301"/>
      <c r="AL8" s="301"/>
      <c r="AM8" s="301"/>
      <c r="AN8" s="301"/>
      <c r="AO8" s="199"/>
      <c r="AP8" s="302"/>
      <c r="AQ8" s="302"/>
      <c r="AR8" s="302"/>
      <c r="AS8" s="302"/>
      <c r="AT8" s="302"/>
      <c r="AU8" s="302"/>
      <c r="AV8" s="302"/>
      <c r="AW8" s="78"/>
      <c r="AX8" s="299"/>
      <c r="AY8" s="299"/>
      <c r="AZ8" s="299"/>
      <c r="BA8" s="299"/>
      <c r="BB8" s="299"/>
      <c r="BC8" s="299"/>
      <c r="BD8" s="299"/>
      <c r="BE8" s="78"/>
      <c r="BF8" s="299"/>
      <c r="BG8" s="299"/>
      <c r="BH8" s="299"/>
      <c r="BI8" s="299"/>
      <c r="BJ8" s="299"/>
      <c r="BK8" s="299"/>
      <c r="BL8" s="299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3"/>
      <c r="C9" s="293"/>
      <c r="D9" s="293"/>
      <c r="E9" s="293"/>
      <c r="F9" s="293"/>
      <c r="G9" s="293"/>
      <c r="H9" s="293"/>
      <c r="I9" s="78"/>
      <c r="J9" s="294"/>
      <c r="K9" s="294"/>
      <c r="L9" s="294"/>
      <c r="M9" s="294"/>
      <c r="N9" s="294"/>
      <c r="O9" s="294"/>
      <c r="P9" s="294"/>
      <c r="Q9" s="78"/>
      <c r="R9" s="295"/>
      <c r="S9" s="295"/>
      <c r="T9" s="295"/>
      <c r="U9" s="295"/>
      <c r="V9" s="295"/>
      <c r="W9" s="295"/>
      <c r="X9" s="295"/>
      <c r="Y9" s="78"/>
      <c r="Z9" s="300"/>
      <c r="AA9" s="300"/>
      <c r="AB9" s="300"/>
      <c r="AC9" s="300"/>
      <c r="AD9" s="300"/>
      <c r="AE9" s="300"/>
      <c r="AF9" s="300"/>
      <c r="AG9" s="78"/>
      <c r="AH9" s="301"/>
      <c r="AI9" s="301"/>
      <c r="AJ9" s="301"/>
      <c r="AK9" s="301"/>
      <c r="AL9" s="301"/>
      <c r="AM9" s="301"/>
      <c r="AN9" s="301"/>
      <c r="AO9" s="199"/>
      <c r="AP9" s="302"/>
      <c r="AQ9" s="302"/>
      <c r="AR9" s="302"/>
      <c r="AS9" s="302"/>
      <c r="AT9" s="302"/>
      <c r="AU9" s="302"/>
      <c r="AV9" s="302"/>
      <c r="AW9" s="78"/>
      <c r="AX9" s="299"/>
      <c r="AY9" s="299"/>
      <c r="AZ9" s="299"/>
      <c r="BA9" s="299"/>
      <c r="BB9" s="299"/>
      <c r="BC9" s="299"/>
      <c r="BD9" s="299"/>
      <c r="BE9" s="78"/>
      <c r="BF9" s="299"/>
      <c r="BG9" s="299"/>
      <c r="BH9" s="299"/>
      <c r="BI9" s="299"/>
      <c r="BJ9" s="299"/>
      <c r="BK9" s="299"/>
      <c r="BL9" s="299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2" t="s">
        <v>105</v>
      </c>
      <c r="C10" s="292"/>
      <c r="D10" s="292"/>
      <c r="E10" s="292"/>
      <c r="F10" s="292"/>
      <c r="G10" s="292"/>
      <c r="H10" s="78"/>
      <c r="I10" s="78"/>
      <c r="J10" s="78" t="s">
        <v>106</v>
      </c>
      <c r="K10" s="78"/>
      <c r="L10" s="78"/>
      <c r="M10" s="78"/>
      <c r="N10" s="78"/>
      <c r="O10" s="78"/>
      <c r="P10" s="78"/>
      <c r="Q10" s="78"/>
      <c r="R10" s="78" t="s">
        <v>107</v>
      </c>
      <c r="S10" s="78"/>
      <c r="T10" s="78"/>
      <c r="U10" s="78"/>
      <c r="V10" s="78"/>
      <c r="W10" s="78"/>
      <c r="X10" s="78"/>
      <c r="Y10" s="78"/>
      <c r="Z10" s="78" t="s">
        <v>108</v>
      </c>
      <c r="AA10" s="78"/>
      <c r="AB10" s="78"/>
      <c r="AC10" s="78"/>
      <c r="AD10" s="78"/>
      <c r="AE10" s="78"/>
      <c r="AF10" s="78"/>
      <c r="AG10" s="78"/>
      <c r="AH10" s="78" t="s">
        <v>298</v>
      </c>
      <c r="AI10" s="78"/>
      <c r="AJ10" s="78"/>
      <c r="AK10" s="78"/>
      <c r="AL10" s="78"/>
      <c r="AM10" s="78"/>
      <c r="AN10" s="78"/>
      <c r="AO10" s="78"/>
      <c r="AP10" s="78" t="s">
        <v>299</v>
      </c>
      <c r="AQ10" s="78"/>
      <c r="AR10" s="78"/>
      <c r="AS10" s="78"/>
      <c r="AT10" s="78"/>
      <c r="AU10" s="78"/>
      <c r="AV10" s="78"/>
      <c r="AW10" s="78"/>
      <c r="AX10" s="78" t="s">
        <v>110</v>
      </c>
      <c r="AY10" s="78"/>
      <c r="AZ10" s="78"/>
      <c r="BA10" s="78"/>
      <c r="BB10" s="78"/>
      <c r="BC10" s="78"/>
      <c r="BD10" s="78"/>
      <c r="BE10" s="78"/>
      <c r="BF10" s="78" t="s">
        <v>111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303" t="s">
        <v>112</v>
      </c>
      <c r="BQ10" s="303"/>
      <c r="BR10" s="303"/>
      <c r="BS10" s="303"/>
      <c r="BT10" s="303"/>
      <c r="BU10" s="303"/>
      <c r="BV10" s="303"/>
      <c r="BW10" s="303"/>
      <c r="BX10" s="303"/>
      <c r="BY10" s="303"/>
      <c r="BZ10" s="303"/>
      <c r="CA10" s="303"/>
      <c r="CB10" s="303"/>
      <c r="CC10" s="303"/>
      <c r="CD10" s="303"/>
      <c r="CE10" s="303"/>
      <c r="CF10" s="303"/>
      <c r="CG10" s="303"/>
      <c r="CH10" s="303"/>
      <c r="CI10" s="303"/>
      <c r="CJ10" s="303"/>
      <c r="CK10" s="303"/>
      <c r="CL10" s="303"/>
      <c r="CM10" s="303"/>
      <c r="CN10" s="303"/>
      <c r="CO10" s="303"/>
      <c r="CP10" s="303"/>
      <c r="CQ10" s="303"/>
      <c r="CR10" s="303"/>
      <c r="CS10" s="303"/>
      <c r="CT10" s="303"/>
      <c r="CU10" s="303"/>
      <c r="CV10" s="303"/>
      <c r="CW10" s="303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303"/>
      <c r="BQ11" s="303"/>
      <c r="BR11" s="303"/>
      <c r="BS11" s="303"/>
      <c r="BT11" s="303"/>
      <c r="BU11" s="303"/>
      <c r="BV11" s="303"/>
      <c r="BW11" s="303"/>
      <c r="BX11" s="303"/>
      <c r="BY11" s="303"/>
      <c r="BZ11" s="303"/>
      <c r="CA11" s="303"/>
      <c r="CB11" s="303"/>
      <c r="CC11" s="303"/>
      <c r="CD11" s="303"/>
      <c r="CE11" s="303"/>
      <c r="CF11" s="303"/>
      <c r="CG11" s="303"/>
      <c r="CH11" s="303"/>
      <c r="CI11" s="303"/>
      <c r="CJ11" s="303"/>
      <c r="CK11" s="303"/>
      <c r="CL11" s="303"/>
      <c r="CM11" s="303"/>
      <c r="CN11" s="303"/>
      <c r="CO11" s="303"/>
      <c r="CP11" s="303"/>
      <c r="CQ11" s="303"/>
      <c r="CR11" s="303"/>
      <c r="CS11" s="303"/>
      <c r="CT11" s="303"/>
      <c r="CU11" s="303"/>
      <c r="CV11" s="303"/>
      <c r="CW11" s="303"/>
    </row>
    <row r="12" spans="1:101" s="76" customFormat="1" ht="12.75" customHeight="1" thickBot="1" x14ac:dyDescent="0.25">
      <c r="A12" s="77"/>
      <c r="B12" s="296" t="s">
        <v>113</v>
      </c>
      <c r="C12" s="296"/>
      <c r="D12" s="296"/>
      <c r="E12" s="296"/>
      <c r="F12" s="296"/>
      <c r="G12" s="296"/>
      <c r="H12" s="78"/>
      <c r="I12" s="255" t="s">
        <v>114</v>
      </c>
      <c r="J12" s="255"/>
      <c r="K12" s="255"/>
      <c r="L12" s="255"/>
      <c r="M12" s="78"/>
      <c r="N12" s="255" t="s">
        <v>115</v>
      </c>
      <c r="O12" s="255"/>
      <c r="P12" s="255"/>
      <c r="Q12" s="255"/>
      <c r="R12" s="78"/>
      <c r="S12" s="256" t="s">
        <v>116</v>
      </c>
      <c r="T12" s="256"/>
      <c r="U12" s="256"/>
      <c r="V12" s="256"/>
      <c r="W12" s="78"/>
      <c r="X12" s="256" t="s">
        <v>117</v>
      </c>
      <c r="Y12" s="256"/>
      <c r="Z12" s="256"/>
      <c r="AA12" s="256"/>
      <c r="AB12" s="78"/>
      <c r="AC12" s="78"/>
      <c r="AD12" s="78"/>
      <c r="AE12" s="78"/>
      <c r="AF12" s="78"/>
      <c r="AG12" s="78"/>
      <c r="AH12" s="78"/>
      <c r="AI12" s="78"/>
      <c r="AJ12" s="78"/>
      <c r="AK12" s="254" t="s">
        <v>118</v>
      </c>
      <c r="AL12" s="254"/>
      <c r="AM12" s="254"/>
      <c r="AN12" s="254"/>
      <c r="AO12" s="78"/>
      <c r="AP12" s="304" t="s">
        <v>119</v>
      </c>
      <c r="AQ12" s="304"/>
      <c r="AR12" s="304"/>
      <c r="AS12" s="304"/>
      <c r="AT12" s="304"/>
      <c r="AU12" s="304"/>
      <c r="AV12" s="304"/>
      <c r="AW12" s="304"/>
      <c r="AX12" s="304"/>
      <c r="AY12" s="304"/>
      <c r="AZ12" s="304"/>
      <c r="BA12" s="304"/>
      <c r="BB12" s="304"/>
      <c r="BC12" s="304"/>
      <c r="BD12" s="304"/>
      <c r="BE12" s="78"/>
      <c r="BF12" s="304" t="s">
        <v>120</v>
      </c>
      <c r="BG12" s="304"/>
      <c r="BH12" s="304"/>
      <c r="BI12" s="304"/>
      <c r="BJ12" s="304"/>
      <c r="BK12" s="304"/>
      <c r="BL12" s="304"/>
      <c r="BM12" s="304"/>
      <c r="BN12" s="304"/>
      <c r="BO12" s="304"/>
      <c r="BP12" s="304"/>
      <c r="BQ12" s="304"/>
      <c r="BR12" s="304"/>
      <c r="BS12" s="304"/>
      <c r="BT12" s="304"/>
      <c r="BU12" s="78"/>
      <c r="BV12" s="78"/>
      <c r="BW12" s="78"/>
      <c r="BX12" s="78"/>
      <c r="BY12" s="112"/>
      <c r="BZ12" s="112"/>
      <c r="CA12" s="112"/>
      <c r="CB12" s="112"/>
      <c r="CC12" s="78"/>
      <c r="CD12" s="255"/>
      <c r="CE12" s="255"/>
      <c r="CF12" s="255"/>
      <c r="CG12" s="255"/>
      <c r="CH12" s="78"/>
      <c r="CI12" s="307" t="s">
        <v>217</v>
      </c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81"/>
    </row>
    <row r="13" spans="1:101" s="76" customFormat="1" ht="13.5" customHeight="1" thickBot="1" x14ac:dyDescent="0.25">
      <c r="A13" s="77"/>
      <c r="B13" s="296"/>
      <c r="C13" s="296"/>
      <c r="D13" s="296"/>
      <c r="E13" s="296"/>
      <c r="F13" s="296"/>
      <c r="G13" s="296"/>
      <c r="H13" s="78"/>
      <c r="I13" s="255"/>
      <c r="J13" s="255"/>
      <c r="K13" s="255"/>
      <c r="L13" s="255"/>
      <c r="M13" s="78"/>
      <c r="N13" s="255"/>
      <c r="O13" s="255"/>
      <c r="P13" s="255"/>
      <c r="Q13" s="255"/>
      <c r="R13" s="78"/>
      <c r="S13" s="256"/>
      <c r="T13" s="256"/>
      <c r="U13" s="256"/>
      <c r="V13" s="256"/>
      <c r="W13" s="78"/>
      <c r="X13" s="256"/>
      <c r="Y13" s="256"/>
      <c r="Z13" s="256"/>
      <c r="AA13" s="256"/>
      <c r="AB13" s="78"/>
      <c r="AC13" s="78"/>
      <c r="AD13" s="78"/>
      <c r="AE13" s="78"/>
      <c r="AF13" s="78"/>
      <c r="AG13" s="78"/>
      <c r="AH13" s="78"/>
      <c r="AI13" s="78"/>
      <c r="AJ13" s="78"/>
      <c r="AK13" s="254"/>
      <c r="AL13" s="254"/>
      <c r="AM13" s="254"/>
      <c r="AN13" s="254"/>
      <c r="AO13" s="78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304"/>
      <c r="BE13" s="78"/>
      <c r="BF13" s="304"/>
      <c r="BG13" s="304"/>
      <c r="BH13" s="304"/>
      <c r="BI13" s="304"/>
      <c r="BJ13" s="304"/>
      <c r="BK13" s="304"/>
      <c r="BL13" s="304"/>
      <c r="BM13" s="304"/>
      <c r="BN13" s="304"/>
      <c r="BO13" s="304"/>
      <c r="BP13" s="304"/>
      <c r="BQ13" s="304"/>
      <c r="BR13" s="304"/>
      <c r="BS13" s="304"/>
      <c r="BT13" s="304"/>
      <c r="BU13" s="78"/>
      <c r="BV13" s="78"/>
      <c r="BW13" s="78"/>
      <c r="BX13" s="78"/>
      <c r="BY13" s="112"/>
      <c r="BZ13" s="112"/>
      <c r="CA13" s="112"/>
      <c r="CB13" s="112"/>
      <c r="CC13" s="78"/>
      <c r="CD13" s="255"/>
      <c r="CE13" s="255"/>
      <c r="CF13" s="255"/>
      <c r="CG13" s="255"/>
      <c r="CH13" s="78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81"/>
    </row>
    <row r="14" spans="1:101" ht="13.5" customHeight="1" thickBot="1" x14ac:dyDescent="0.25">
      <c r="A14" s="82"/>
      <c r="B14" s="248" t="s">
        <v>39</v>
      </c>
      <c r="C14" s="248"/>
      <c r="D14" s="248"/>
      <c r="E14" s="248"/>
      <c r="F14" s="248"/>
      <c r="G14" s="248"/>
      <c r="H14" s="83"/>
      <c r="I14" s="257">
        <f>STR</f>
        <v>10</v>
      </c>
      <c r="J14" s="257"/>
      <c r="K14" s="257"/>
      <c r="L14" s="257"/>
      <c r="M14" s="78"/>
      <c r="N14" s="258">
        <f>STRMOD</f>
        <v>0</v>
      </c>
      <c r="O14" s="258"/>
      <c r="P14" s="258"/>
      <c r="Q14" s="258"/>
      <c r="R14" s="78"/>
      <c r="S14" s="259"/>
      <c r="T14" s="259"/>
      <c r="U14" s="259"/>
      <c r="V14" s="259"/>
      <c r="W14" s="78"/>
      <c r="X14" s="260"/>
      <c r="Y14" s="260"/>
      <c r="Z14" s="260"/>
      <c r="AA14" s="260"/>
      <c r="AB14" s="83"/>
      <c r="AC14" s="83"/>
      <c r="AD14" s="248" t="s">
        <v>68</v>
      </c>
      <c r="AE14" s="248"/>
      <c r="AF14" s="248"/>
      <c r="AG14" s="248"/>
      <c r="AH14" s="248"/>
      <c r="AI14" s="248"/>
      <c r="AJ14" s="83"/>
      <c r="AK14" s="308">
        <f>HP</f>
        <v>17</v>
      </c>
      <c r="AL14" s="308"/>
      <c r="AM14" s="308"/>
      <c r="AN14" s="308"/>
      <c r="AO14" s="78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78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78"/>
      <c r="BV14" s="78"/>
      <c r="BW14" s="78"/>
      <c r="BX14" s="113"/>
      <c r="BY14" s="113"/>
      <c r="BZ14" s="113"/>
      <c r="CA14" s="113"/>
      <c r="CB14" s="113"/>
      <c r="CC14" s="78"/>
      <c r="CD14" s="273"/>
      <c r="CE14" s="273"/>
      <c r="CF14" s="273"/>
      <c r="CG14" s="273"/>
      <c r="CH14" s="78"/>
      <c r="CI14" s="306">
        <v>12</v>
      </c>
      <c r="CJ14" s="306"/>
      <c r="CK14" s="306"/>
      <c r="CL14" s="306"/>
      <c r="CM14" s="306"/>
      <c r="CN14" s="306"/>
      <c r="CO14" s="306"/>
      <c r="CP14" s="306"/>
      <c r="CQ14" s="306"/>
      <c r="CR14" s="306"/>
      <c r="CS14" s="306"/>
      <c r="CT14" s="306"/>
      <c r="CU14" s="306"/>
      <c r="CV14" s="306"/>
      <c r="CW14" s="84"/>
    </row>
    <row r="15" spans="1:101" ht="13.5" customHeight="1" thickBot="1" x14ac:dyDescent="0.25">
      <c r="A15" s="82"/>
      <c r="B15" s="248"/>
      <c r="C15" s="248"/>
      <c r="D15" s="248"/>
      <c r="E15" s="248"/>
      <c r="F15" s="248"/>
      <c r="G15" s="248"/>
      <c r="H15" s="83"/>
      <c r="I15" s="257"/>
      <c r="J15" s="257"/>
      <c r="K15" s="257"/>
      <c r="L15" s="257"/>
      <c r="M15" s="78"/>
      <c r="N15" s="258"/>
      <c r="O15" s="258"/>
      <c r="P15" s="258"/>
      <c r="Q15" s="258"/>
      <c r="R15" s="78"/>
      <c r="S15" s="259"/>
      <c r="T15" s="259"/>
      <c r="U15" s="259"/>
      <c r="V15" s="259"/>
      <c r="W15" s="78"/>
      <c r="X15" s="260"/>
      <c r="Y15" s="260"/>
      <c r="Z15" s="260"/>
      <c r="AA15" s="260"/>
      <c r="AB15" s="83"/>
      <c r="AC15" s="83"/>
      <c r="AD15" s="248"/>
      <c r="AE15" s="248"/>
      <c r="AF15" s="248"/>
      <c r="AG15" s="248"/>
      <c r="AH15" s="248"/>
      <c r="AI15" s="248"/>
      <c r="AJ15" s="83"/>
      <c r="AK15" s="308"/>
      <c r="AL15" s="308"/>
      <c r="AM15" s="308"/>
      <c r="AN15" s="308"/>
      <c r="AO15" s="78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78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78"/>
      <c r="BV15" s="78"/>
      <c r="BW15" s="78"/>
      <c r="BX15" s="113"/>
      <c r="BY15" s="113"/>
      <c r="BZ15" s="113"/>
      <c r="CA15" s="113"/>
      <c r="CB15" s="113"/>
      <c r="CC15" s="78"/>
      <c r="CD15" s="273"/>
      <c r="CE15" s="273"/>
      <c r="CF15" s="273"/>
      <c r="CG15" s="273"/>
      <c r="CH15" s="78"/>
      <c r="CI15" s="306"/>
      <c r="CJ15" s="306"/>
      <c r="CK15" s="306"/>
      <c r="CL15" s="306"/>
      <c r="CM15" s="306"/>
      <c r="CN15" s="306"/>
      <c r="CO15" s="306"/>
      <c r="CP15" s="306"/>
      <c r="CQ15" s="306"/>
      <c r="CR15" s="306"/>
      <c r="CS15" s="306"/>
      <c r="CT15" s="306"/>
      <c r="CU15" s="306"/>
      <c r="CV15" s="306"/>
      <c r="CW15" s="84"/>
    </row>
    <row r="16" spans="1:101" ht="13.5" customHeight="1" thickBot="1" x14ac:dyDescent="0.25">
      <c r="A16" s="82"/>
      <c r="B16" s="246" t="s">
        <v>122</v>
      </c>
      <c r="C16" s="246"/>
      <c r="D16" s="246"/>
      <c r="E16" s="246"/>
      <c r="F16" s="246"/>
      <c r="G16" s="246"/>
      <c r="H16" s="83"/>
      <c r="I16" s="257"/>
      <c r="J16" s="257"/>
      <c r="K16" s="257"/>
      <c r="L16" s="257"/>
      <c r="M16" s="78"/>
      <c r="N16" s="258"/>
      <c r="O16" s="258"/>
      <c r="P16" s="258"/>
      <c r="Q16" s="258"/>
      <c r="R16" s="78"/>
      <c r="S16" s="259"/>
      <c r="T16" s="259"/>
      <c r="U16" s="259"/>
      <c r="V16" s="259"/>
      <c r="W16" s="78"/>
      <c r="X16" s="260"/>
      <c r="Y16" s="260"/>
      <c r="Z16" s="260"/>
      <c r="AA16" s="260"/>
      <c r="AB16" s="83"/>
      <c r="AC16" s="83"/>
      <c r="AD16" s="246" t="s">
        <v>123</v>
      </c>
      <c r="AE16" s="246"/>
      <c r="AF16" s="246"/>
      <c r="AG16" s="246"/>
      <c r="AH16" s="246"/>
      <c r="AI16" s="246"/>
      <c r="AJ16" s="83"/>
      <c r="AK16" s="308"/>
      <c r="AL16" s="308"/>
      <c r="AM16" s="308"/>
      <c r="AN16" s="308"/>
      <c r="AO16" s="78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78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78"/>
      <c r="BV16" s="78"/>
      <c r="BW16" s="78"/>
      <c r="BX16" s="78"/>
      <c r="BY16" s="111"/>
      <c r="BZ16" s="111"/>
      <c r="CA16" s="111"/>
      <c r="CB16" s="111"/>
      <c r="CC16" s="78"/>
      <c r="CD16" s="273"/>
      <c r="CE16" s="273"/>
      <c r="CF16" s="273"/>
      <c r="CG16" s="273"/>
      <c r="CH16" s="78"/>
      <c r="CI16" s="306"/>
      <c r="CJ16" s="306"/>
      <c r="CK16" s="306"/>
      <c r="CL16" s="306"/>
      <c r="CM16" s="306"/>
      <c r="CN16" s="306"/>
      <c r="CO16" s="306"/>
      <c r="CP16" s="306"/>
      <c r="CQ16" s="306"/>
      <c r="CR16" s="306"/>
      <c r="CS16" s="306"/>
      <c r="CT16" s="306"/>
      <c r="CU16" s="306"/>
      <c r="CV16" s="306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48" t="s">
        <v>35</v>
      </c>
      <c r="C18" s="248"/>
      <c r="D18" s="248"/>
      <c r="E18" s="248"/>
      <c r="F18" s="248"/>
      <c r="G18" s="248"/>
      <c r="H18" s="83"/>
      <c r="I18" s="257">
        <f>DEX</f>
        <v>14</v>
      </c>
      <c r="J18" s="257"/>
      <c r="K18" s="257"/>
      <c r="L18" s="257"/>
      <c r="M18" s="78"/>
      <c r="N18" s="258">
        <f>DEXMOD</f>
        <v>2</v>
      </c>
      <c r="O18" s="258"/>
      <c r="P18" s="258"/>
      <c r="Q18" s="258"/>
      <c r="R18" s="78"/>
      <c r="S18" s="259"/>
      <c r="T18" s="259"/>
      <c r="U18" s="259"/>
      <c r="V18" s="259"/>
      <c r="W18" s="78"/>
      <c r="X18" s="260"/>
      <c r="Y18" s="260"/>
      <c r="Z18" s="260"/>
      <c r="AA18" s="260"/>
      <c r="AB18" s="83"/>
      <c r="AC18" s="83"/>
      <c r="AD18" s="248" t="s">
        <v>124</v>
      </c>
      <c r="AE18" s="248"/>
      <c r="AF18" s="248"/>
      <c r="AG18" s="248"/>
      <c r="AH18" s="248"/>
      <c r="AI18" s="248"/>
      <c r="AJ18" s="83"/>
      <c r="AK18" s="291">
        <f>AP18+AU18+AZ18+BE18</f>
        <v>12</v>
      </c>
      <c r="AL18" s="291"/>
      <c r="AM18" s="291"/>
      <c r="AN18" s="291"/>
      <c r="AO18" s="249" t="s">
        <v>125</v>
      </c>
      <c r="AP18" s="276">
        <v>10</v>
      </c>
      <c r="AQ18" s="276"/>
      <c r="AR18" s="276"/>
      <c r="AS18" s="276"/>
      <c r="AT18" s="275" t="s">
        <v>126</v>
      </c>
      <c r="AU18" s="247">
        <f>IF(MaxDexBonus=0,DEXMOD,IF(MaxDexBonus&gt;DEXMOD,DEXMOD,MaxDexBonus))</f>
        <v>2</v>
      </c>
      <c r="AV18" s="247"/>
      <c r="AW18" s="247"/>
      <c r="AX18" s="247"/>
      <c r="AY18" s="235" t="s">
        <v>126</v>
      </c>
      <c r="AZ18" s="247">
        <f>S129</f>
        <v>0</v>
      </c>
      <c r="BA18" s="247"/>
      <c r="BB18" s="247"/>
      <c r="BC18" s="247"/>
      <c r="BD18" s="235" t="s">
        <v>126</v>
      </c>
      <c r="BE18" s="220"/>
      <c r="BF18" s="220"/>
      <c r="BG18" s="220"/>
      <c r="BH18" s="220"/>
      <c r="BI18" s="249"/>
      <c r="BJ18" s="288" t="s">
        <v>232</v>
      </c>
      <c r="BK18" s="289"/>
      <c r="BL18" s="289"/>
      <c r="BM18" s="289"/>
      <c r="BN18" s="275"/>
      <c r="BO18" s="247">
        <f>BT18+BY18+CD18</f>
        <v>0</v>
      </c>
      <c r="BP18" s="247"/>
      <c r="BQ18" s="247"/>
      <c r="BR18" s="247"/>
      <c r="BS18" s="249" t="s">
        <v>125</v>
      </c>
      <c r="BT18" s="247">
        <f>AD119</f>
        <v>0</v>
      </c>
      <c r="BU18" s="247"/>
      <c r="BV18" s="247"/>
      <c r="BW18" s="247"/>
      <c r="BX18" s="235" t="s">
        <v>126</v>
      </c>
      <c r="BY18" s="279"/>
      <c r="BZ18" s="280"/>
      <c r="CA18" s="280"/>
      <c r="CB18" s="281"/>
      <c r="CC18" s="235" t="s">
        <v>126</v>
      </c>
      <c r="CD18" s="220"/>
      <c r="CE18" s="220"/>
      <c r="CF18" s="220"/>
      <c r="CG18" s="220"/>
      <c r="CH18" s="78"/>
      <c r="CI18" s="277"/>
      <c r="CJ18" s="277"/>
      <c r="CK18" s="277"/>
      <c r="CL18" s="277"/>
      <c r="CM18" s="78"/>
      <c r="CN18" s="278">
        <f>ArCkPen</f>
        <v>0</v>
      </c>
      <c r="CO18" s="278"/>
      <c r="CP18" s="278"/>
      <c r="CQ18" s="278"/>
      <c r="CR18" s="78"/>
      <c r="CS18" s="273"/>
      <c r="CT18" s="273"/>
      <c r="CU18" s="273"/>
      <c r="CV18" s="273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48"/>
      <c r="C19" s="248"/>
      <c r="D19" s="248"/>
      <c r="E19" s="248"/>
      <c r="F19" s="248"/>
      <c r="G19" s="248"/>
      <c r="H19" s="83"/>
      <c r="I19" s="257"/>
      <c r="J19" s="257"/>
      <c r="K19" s="257"/>
      <c r="L19" s="257"/>
      <c r="M19" s="78"/>
      <c r="N19" s="258"/>
      <c r="O19" s="258"/>
      <c r="P19" s="258"/>
      <c r="Q19" s="258"/>
      <c r="R19" s="78"/>
      <c r="S19" s="259"/>
      <c r="T19" s="259"/>
      <c r="U19" s="259"/>
      <c r="V19" s="259"/>
      <c r="W19" s="78"/>
      <c r="X19" s="260"/>
      <c r="Y19" s="260"/>
      <c r="Z19" s="260"/>
      <c r="AA19" s="260"/>
      <c r="AB19" s="83"/>
      <c r="AC19" s="83"/>
      <c r="AD19" s="248"/>
      <c r="AE19" s="248"/>
      <c r="AF19" s="248"/>
      <c r="AG19" s="248"/>
      <c r="AH19" s="248"/>
      <c r="AI19" s="248"/>
      <c r="AJ19" s="83"/>
      <c r="AK19" s="291"/>
      <c r="AL19" s="291"/>
      <c r="AM19" s="291"/>
      <c r="AN19" s="291"/>
      <c r="AO19" s="249"/>
      <c r="AP19" s="276"/>
      <c r="AQ19" s="276"/>
      <c r="AR19" s="276"/>
      <c r="AS19" s="276"/>
      <c r="AT19" s="275"/>
      <c r="AU19" s="247"/>
      <c r="AV19" s="247"/>
      <c r="AW19" s="247"/>
      <c r="AX19" s="247"/>
      <c r="AY19" s="235"/>
      <c r="AZ19" s="247"/>
      <c r="BA19" s="247"/>
      <c r="BB19" s="247"/>
      <c r="BC19" s="247"/>
      <c r="BD19" s="235"/>
      <c r="BE19" s="220"/>
      <c r="BF19" s="220"/>
      <c r="BG19" s="220"/>
      <c r="BH19" s="220"/>
      <c r="BI19" s="249"/>
      <c r="BJ19" s="289"/>
      <c r="BK19" s="289"/>
      <c r="BL19" s="289"/>
      <c r="BM19" s="289"/>
      <c r="BN19" s="275"/>
      <c r="BO19" s="247"/>
      <c r="BP19" s="247"/>
      <c r="BQ19" s="247"/>
      <c r="BR19" s="247"/>
      <c r="BS19" s="249"/>
      <c r="BT19" s="247"/>
      <c r="BU19" s="247"/>
      <c r="BV19" s="247"/>
      <c r="BW19" s="247"/>
      <c r="BX19" s="235"/>
      <c r="BY19" s="282"/>
      <c r="BZ19" s="283"/>
      <c r="CA19" s="283"/>
      <c r="CB19" s="284"/>
      <c r="CC19" s="235"/>
      <c r="CD19" s="220"/>
      <c r="CE19" s="220"/>
      <c r="CF19" s="220"/>
      <c r="CG19" s="220"/>
      <c r="CH19" s="78"/>
      <c r="CI19" s="277"/>
      <c r="CJ19" s="277"/>
      <c r="CK19" s="277"/>
      <c r="CL19" s="277"/>
      <c r="CM19" s="78"/>
      <c r="CN19" s="278"/>
      <c r="CO19" s="278"/>
      <c r="CP19" s="278"/>
      <c r="CQ19" s="278"/>
      <c r="CR19" s="78"/>
      <c r="CS19" s="273"/>
      <c r="CT19" s="273"/>
      <c r="CU19" s="273"/>
      <c r="CV19" s="273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46" t="s">
        <v>127</v>
      </c>
      <c r="C20" s="246"/>
      <c r="D20" s="246"/>
      <c r="E20" s="246"/>
      <c r="F20" s="246"/>
      <c r="G20" s="246"/>
      <c r="H20" s="83"/>
      <c r="I20" s="257"/>
      <c r="J20" s="257"/>
      <c r="K20" s="257"/>
      <c r="L20" s="257"/>
      <c r="M20" s="78"/>
      <c r="N20" s="258"/>
      <c r="O20" s="258"/>
      <c r="P20" s="258"/>
      <c r="Q20" s="258"/>
      <c r="R20" s="78"/>
      <c r="S20" s="259"/>
      <c r="T20" s="259"/>
      <c r="U20" s="259"/>
      <c r="V20" s="259"/>
      <c r="W20" s="78"/>
      <c r="X20" s="260"/>
      <c r="Y20" s="260"/>
      <c r="Z20" s="260"/>
      <c r="AA20" s="260"/>
      <c r="AB20" s="83"/>
      <c r="AC20" s="83"/>
      <c r="AD20" s="246" t="s">
        <v>128</v>
      </c>
      <c r="AE20" s="246"/>
      <c r="AF20" s="246"/>
      <c r="AG20" s="246"/>
      <c r="AH20" s="246"/>
      <c r="AI20" s="246"/>
      <c r="AJ20" s="83"/>
      <c r="AK20" s="291"/>
      <c r="AL20" s="291"/>
      <c r="AM20" s="291"/>
      <c r="AN20" s="291"/>
      <c r="AO20" s="249"/>
      <c r="AP20" s="276"/>
      <c r="AQ20" s="276"/>
      <c r="AR20" s="276"/>
      <c r="AS20" s="276"/>
      <c r="AT20" s="275"/>
      <c r="AU20" s="247"/>
      <c r="AV20" s="247"/>
      <c r="AW20" s="247"/>
      <c r="AX20" s="247"/>
      <c r="AY20" s="235"/>
      <c r="AZ20" s="247"/>
      <c r="BA20" s="247"/>
      <c r="BB20" s="247"/>
      <c r="BC20" s="247"/>
      <c r="BD20" s="235"/>
      <c r="BE20" s="220"/>
      <c r="BF20" s="220"/>
      <c r="BG20" s="220"/>
      <c r="BH20" s="220"/>
      <c r="BI20" s="249"/>
      <c r="BJ20" s="290" t="s">
        <v>233</v>
      </c>
      <c r="BK20" s="290"/>
      <c r="BL20" s="290"/>
      <c r="BM20" s="290"/>
      <c r="BN20" s="275"/>
      <c r="BO20" s="247"/>
      <c r="BP20" s="247"/>
      <c r="BQ20" s="247"/>
      <c r="BR20" s="247"/>
      <c r="BS20" s="249"/>
      <c r="BT20" s="247"/>
      <c r="BU20" s="247"/>
      <c r="BV20" s="247"/>
      <c r="BW20" s="247"/>
      <c r="BX20" s="235"/>
      <c r="BY20" s="285"/>
      <c r="BZ20" s="286"/>
      <c r="CA20" s="286"/>
      <c r="CB20" s="287"/>
      <c r="CC20" s="235"/>
      <c r="CD20" s="220"/>
      <c r="CE20" s="220"/>
      <c r="CF20" s="220"/>
      <c r="CG20" s="220"/>
      <c r="CH20" s="78"/>
      <c r="CI20" s="277"/>
      <c r="CJ20" s="277"/>
      <c r="CK20" s="277"/>
      <c r="CL20" s="277"/>
      <c r="CM20" s="78"/>
      <c r="CN20" s="278"/>
      <c r="CO20" s="278"/>
      <c r="CP20" s="278"/>
      <c r="CQ20" s="278"/>
      <c r="CR20" s="78"/>
      <c r="CS20" s="273"/>
      <c r="CT20" s="273"/>
      <c r="CU20" s="273"/>
      <c r="CV20" s="273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70" t="s">
        <v>118</v>
      </c>
      <c r="AL21" s="270"/>
      <c r="AM21" s="270"/>
      <c r="AN21" s="270"/>
      <c r="AO21" s="78"/>
      <c r="AP21" s="78"/>
      <c r="AQ21" s="78"/>
      <c r="AR21" s="78"/>
      <c r="AS21" s="78"/>
      <c r="AT21" s="78"/>
      <c r="AU21" s="271" t="s">
        <v>131</v>
      </c>
      <c r="AV21" s="271"/>
      <c r="AW21" s="271"/>
      <c r="AX21" s="271"/>
      <c r="AY21" s="78"/>
      <c r="AZ21" s="271" t="s">
        <v>130</v>
      </c>
      <c r="BA21" s="271"/>
      <c r="BB21" s="271"/>
      <c r="BC21" s="271"/>
      <c r="BD21" s="78"/>
      <c r="BE21" s="271" t="s">
        <v>134</v>
      </c>
      <c r="BF21" s="271"/>
      <c r="BG21" s="271"/>
      <c r="BH21" s="271"/>
      <c r="BI21" s="78"/>
      <c r="BJ21" s="271"/>
      <c r="BK21" s="271"/>
      <c r="BL21" s="271"/>
      <c r="BM21" s="271"/>
      <c r="BN21" s="78"/>
      <c r="BO21" s="270" t="s">
        <v>118</v>
      </c>
      <c r="BP21" s="270"/>
      <c r="BQ21" s="270"/>
      <c r="BR21" s="270"/>
      <c r="BS21" s="78"/>
      <c r="BT21" s="271" t="s">
        <v>129</v>
      </c>
      <c r="BU21" s="271"/>
      <c r="BV21" s="271"/>
      <c r="BW21" s="271"/>
      <c r="BX21" s="78"/>
      <c r="BY21" s="271" t="s">
        <v>133</v>
      </c>
      <c r="BZ21" s="271"/>
      <c r="CA21" s="271"/>
      <c r="CB21" s="271"/>
      <c r="CC21" s="78"/>
      <c r="CD21" s="272" t="s">
        <v>134</v>
      </c>
      <c r="CE21" s="272"/>
      <c r="CF21" s="272"/>
      <c r="CG21" s="272"/>
      <c r="CH21" s="78"/>
      <c r="CI21" s="272"/>
      <c r="CJ21" s="272"/>
      <c r="CK21" s="272"/>
      <c r="CL21" s="272"/>
      <c r="CM21" s="78"/>
      <c r="CN21" s="272" t="s">
        <v>135</v>
      </c>
      <c r="CO21" s="272"/>
      <c r="CP21" s="272"/>
      <c r="CQ21" s="272"/>
      <c r="CR21" s="78"/>
      <c r="CS21" s="274" t="s">
        <v>136</v>
      </c>
      <c r="CT21" s="274"/>
      <c r="CU21" s="274"/>
      <c r="CV21" s="274"/>
      <c r="CW21" s="84"/>
    </row>
    <row r="22" spans="1:116" ht="12.75" customHeight="1" thickBot="1" x14ac:dyDescent="0.25">
      <c r="A22" s="82"/>
      <c r="B22" s="248" t="s">
        <v>47</v>
      </c>
      <c r="C22" s="248"/>
      <c r="D22" s="248"/>
      <c r="E22" s="248"/>
      <c r="F22" s="248"/>
      <c r="G22" s="248"/>
      <c r="H22" s="83"/>
      <c r="I22" s="257">
        <f>CON</f>
        <v>10</v>
      </c>
      <c r="J22" s="257"/>
      <c r="K22" s="257"/>
      <c r="L22" s="257"/>
      <c r="M22" s="78"/>
      <c r="N22" s="258">
        <f>CONMOD</f>
        <v>0</v>
      </c>
      <c r="O22" s="258"/>
      <c r="P22" s="258"/>
      <c r="Q22" s="258"/>
      <c r="R22" s="78"/>
      <c r="S22" s="259"/>
      <c r="T22" s="259"/>
      <c r="U22" s="259"/>
      <c r="V22" s="259"/>
      <c r="W22" s="78"/>
      <c r="X22" s="260"/>
      <c r="Y22" s="260"/>
      <c r="Z22" s="260"/>
      <c r="AA22" s="260"/>
      <c r="AB22" s="83"/>
      <c r="AC22" s="83"/>
      <c r="AD22" s="83"/>
      <c r="AE22" s="83"/>
      <c r="AF22" s="83"/>
      <c r="AG22" s="83"/>
      <c r="AH22" s="83"/>
      <c r="AI22" s="83"/>
      <c r="AJ22" s="83"/>
      <c r="AK22" s="270"/>
      <c r="AL22" s="270"/>
      <c r="AM22" s="270"/>
      <c r="AN22" s="270"/>
      <c r="AO22" s="78"/>
      <c r="AP22" s="78"/>
      <c r="AQ22" s="78"/>
      <c r="AR22" s="78"/>
      <c r="AS22" s="78"/>
      <c r="AT22" s="78"/>
      <c r="AU22" s="271"/>
      <c r="AV22" s="271"/>
      <c r="AW22" s="271"/>
      <c r="AX22" s="271"/>
      <c r="AY22" s="78"/>
      <c r="AZ22" s="271"/>
      <c r="BA22" s="271"/>
      <c r="BB22" s="271"/>
      <c r="BC22" s="271"/>
      <c r="BD22" s="78"/>
      <c r="BE22" s="271"/>
      <c r="BF22" s="271"/>
      <c r="BG22" s="271"/>
      <c r="BH22" s="271"/>
      <c r="BI22" s="78"/>
      <c r="BJ22" s="271"/>
      <c r="BK22" s="271"/>
      <c r="BL22" s="271"/>
      <c r="BM22" s="271"/>
      <c r="BN22" s="78"/>
      <c r="BO22" s="270"/>
      <c r="BP22" s="270"/>
      <c r="BQ22" s="270"/>
      <c r="BR22" s="270"/>
      <c r="BS22" s="78"/>
      <c r="BT22" s="271"/>
      <c r="BU22" s="271"/>
      <c r="BV22" s="271"/>
      <c r="BW22" s="271"/>
      <c r="BX22" s="78"/>
      <c r="BY22" s="271"/>
      <c r="BZ22" s="271"/>
      <c r="CA22" s="271"/>
      <c r="CB22" s="271"/>
      <c r="CC22" s="78"/>
      <c r="CD22" s="271"/>
      <c r="CE22" s="271"/>
      <c r="CF22" s="271"/>
      <c r="CG22" s="271"/>
      <c r="CH22" s="78"/>
      <c r="CI22" s="272"/>
      <c r="CJ22" s="272"/>
      <c r="CK22" s="272"/>
      <c r="CL22" s="272"/>
      <c r="CM22" s="78"/>
      <c r="CN22" s="272"/>
      <c r="CO22" s="272"/>
      <c r="CP22" s="272"/>
      <c r="CQ22" s="272"/>
      <c r="CR22" s="78"/>
      <c r="CS22" s="274"/>
      <c r="CT22" s="274"/>
      <c r="CU22" s="274"/>
      <c r="CV22" s="274"/>
      <c r="CW22" s="84"/>
    </row>
    <row r="23" spans="1:116" ht="13.5" customHeight="1" thickBot="1" x14ac:dyDescent="0.25">
      <c r="A23" s="82"/>
      <c r="B23" s="248"/>
      <c r="C23" s="248"/>
      <c r="D23" s="248"/>
      <c r="E23" s="248"/>
      <c r="F23" s="248"/>
      <c r="G23" s="248"/>
      <c r="H23" s="83"/>
      <c r="I23" s="257"/>
      <c r="J23" s="257"/>
      <c r="K23" s="257"/>
      <c r="L23" s="257"/>
      <c r="M23" s="78"/>
      <c r="N23" s="258"/>
      <c r="O23" s="258"/>
      <c r="P23" s="258"/>
      <c r="Q23" s="258"/>
      <c r="R23" s="78"/>
      <c r="S23" s="259"/>
      <c r="T23" s="259"/>
      <c r="U23" s="259"/>
      <c r="V23" s="259"/>
      <c r="W23" s="78"/>
      <c r="X23" s="260"/>
      <c r="Y23" s="260"/>
      <c r="Z23" s="260"/>
      <c r="AA23" s="260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71"/>
      <c r="BZ23" s="271"/>
      <c r="CA23" s="271"/>
      <c r="CB23" s="271"/>
      <c r="CC23" s="78"/>
      <c r="CD23" s="78"/>
      <c r="CE23" s="78"/>
      <c r="CF23" s="78"/>
      <c r="CG23" s="78"/>
      <c r="CH23" s="78"/>
      <c r="CI23" s="272"/>
      <c r="CJ23" s="272"/>
      <c r="CK23" s="272"/>
      <c r="CL23" s="272"/>
      <c r="CM23" s="78"/>
      <c r="CN23" s="272"/>
      <c r="CO23" s="272"/>
      <c r="CP23" s="272"/>
      <c r="CQ23" s="272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46" t="s">
        <v>137</v>
      </c>
      <c r="C24" s="246"/>
      <c r="D24" s="246"/>
      <c r="E24" s="246"/>
      <c r="F24" s="246"/>
      <c r="G24" s="246"/>
      <c r="H24" s="83"/>
      <c r="I24" s="257"/>
      <c r="J24" s="257"/>
      <c r="K24" s="257"/>
      <c r="L24" s="257"/>
      <c r="M24" s="78"/>
      <c r="N24" s="258"/>
      <c r="O24" s="258"/>
      <c r="P24" s="258"/>
      <c r="Q24" s="258"/>
      <c r="R24" s="78"/>
      <c r="S24" s="259"/>
      <c r="T24" s="259"/>
      <c r="U24" s="259"/>
      <c r="V24" s="259"/>
      <c r="W24" s="78"/>
      <c r="X24" s="260"/>
      <c r="Y24" s="260"/>
      <c r="Z24" s="260"/>
      <c r="AA24" s="260"/>
      <c r="AB24" s="83"/>
      <c r="AC24" s="83"/>
      <c r="AD24" s="248" t="s">
        <v>138</v>
      </c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83"/>
      <c r="AP24" s="251">
        <f>AU24+AZ24</f>
        <v>2</v>
      </c>
      <c r="AQ24" s="251"/>
      <c r="AR24" s="251"/>
      <c r="AS24" s="251"/>
      <c r="AT24" s="235" t="s">
        <v>125</v>
      </c>
      <c r="AU24" s="247">
        <f>DEXMOD</f>
        <v>2</v>
      </c>
      <c r="AV24" s="247"/>
      <c r="AW24" s="247"/>
      <c r="AX24" s="247"/>
      <c r="AY24" s="235" t="s">
        <v>126</v>
      </c>
      <c r="AZ24" s="220"/>
      <c r="BA24" s="220"/>
      <c r="BB24" s="220"/>
      <c r="BC24" s="220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83"/>
      <c r="AP25" s="251"/>
      <c r="AQ25" s="251"/>
      <c r="AR25" s="251"/>
      <c r="AS25" s="251"/>
      <c r="AT25" s="235"/>
      <c r="AU25" s="247"/>
      <c r="AV25" s="247"/>
      <c r="AW25" s="247"/>
      <c r="AX25" s="247"/>
      <c r="AY25" s="235"/>
      <c r="AZ25" s="220"/>
      <c r="BA25" s="220"/>
      <c r="BB25" s="220"/>
      <c r="BC25" s="220"/>
      <c r="BD25" s="83"/>
      <c r="BE25" s="83"/>
      <c r="BF25" s="83"/>
      <c r="BG25" s="269"/>
      <c r="BH25" s="269"/>
      <c r="BI25" s="264" t="s">
        <v>139</v>
      </c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5" t="s">
        <v>140</v>
      </c>
      <c r="CK25" s="265"/>
      <c r="CL25" s="265"/>
      <c r="CM25" s="265"/>
      <c r="CN25" s="265"/>
      <c r="CO25" s="265"/>
      <c r="CP25" s="265"/>
      <c r="CQ25" s="265"/>
      <c r="CR25" s="261">
        <f>Max_Skill_Rank</f>
        <v>4</v>
      </c>
      <c r="CS25" s="261"/>
      <c r="CT25" s="261"/>
      <c r="CU25" s="261"/>
      <c r="CV25" s="261"/>
      <c r="CW25" s="84"/>
    </row>
    <row r="26" spans="1:116" ht="13.5" customHeight="1" x14ac:dyDescent="0.2">
      <c r="A26" s="82"/>
      <c r="B26" s="248" t="s">
        <v>38</v>
      </c>
      <c r="C26" s="248"/>
      <c r="D26" s="248"/>
      <c r="E26" s="248"/>
      <c r="F26" s="248"/>
      <c r="G26" s="248"/>
      <c r="H26" s="83"/>
      <c r="I26" s="257">
        <f>INT</f>
        <v>14</v>
      </c>
      <c r="J26" s="257"/>
      <c r="K26" s="257"/>
      <c r="L26" s="257"/>
      <c r="M26" s="78"/>
      <c r="N26" s="258">
        <f>INTMOD</f>
        <v>2</v>
      </c>
      <c r="O26" s="258"/>
      <c r="P26" s="258"/>
      <c r="Q26" s="258"/>
      <c r="R26" s="78"/>
      <c r="S26" s="259"/>
      <c r="T26" s="259"/>
      <c r="U26" s="259"/>
      <c r="V26" s="259"/>
      <c r="W26" s="78"/>
      <c r="X26" s="260"/>
      <c r="Y26" s="260"/>
      <c r="Z26" s="260"/>
      <c r="AA26" s="260"/>
      <c r="AB26" s="83"/>
      <c r="AC26" s="83"/>
      <c r="AD26" s="246" t="s">
        <v>141</v>
      </c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83"/>
      <c r="AP26" s="251"/>
      <c r="AQ26" s="251"/>
      <c r="AR26" s="251"/>
      <c r="AS26" s="251"/>
      <c r="AT26" s="235"/>
      <c r="AU26" s="247"/>
      <c r="AV26" s="247"/>
      <c r="AW26" s="247"/>
      <c r="AX26" s="247"/>
      <c r="AY26" s="235"/>
      <c r="AZ26" s="220"/>
      <c r="BA26" s="220"/>
      <c r="BB26" s="220"/>
      <c r="BC26" s="220"/>
      <c r="BD26" s="83"/>
      <c r="BE26" s="83"/>
      <c r="BF26" s="83"/>
      <c r="BG26" s="269"/>
      <c r="BH26" s="269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5"/>
      <c r="CK26" s="265"/>
      <c r="CL26" s="265"/>
      <c r="CM26" s="265"/>
      <c r="CN26" s="265"/>
      <c r="CO26" s="265"/>
      <c r="CP26" s="265"/>
      <c r="CQ26" s="265"/>
      <c r="CR26" s="261"/>
      <c r="CS26" s="261"/>
      <c r="CT26" s="261"/>
      <c r="CU26" s="261"/>
      <c r="CV26" s="261"/>
      <c r="CW26" s="84"/>
    </row>
    <row r="27" spans="1:116" ht="12.75" customHeight="1" x14ac:dyDescent="0.2">
      <c r="A27" s="82"/>
      <c r="B27" s="248"/>
      <c r="C27" s="248"/>
      <c r="D27" s="248"/>
      <c r="E27" s="248"/>
      <c r="F27" s="248"/>
      <c r="G27" s="248"/>
      <c r="H27" s="83"/>
      <c r="I27" s="257"/>
      <c r="J27" s="257"/>
      <c r="K27" s="257"/>
      <c r="L27" s="257"/>
      <c r="M27" s="78"/>
      <c r="N27" s="258"/>
      <c r="O27" s="258"/>
      <c r="P27" s="258"/>
      <c r="Q27" s="258"/>
      <c r="R27" s="78"/>
      <c r="S27" s="259"/>
      <c r="T27" s="259"/>
      <c r="U27" s="259"/>
      <c r="V27" s="259"/>
      <c r="W27" s="78"/>
      <c r="X27" s="260"/>
      <c r="Y27" s="260"/>
      <c r="Z27" s="260"/>
      <c r="AA27" s="260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62" t="s">
        <v>118</v>
      </c>
      <c r="AQ27" s="262"/>
      <c r="AR27" s="262"/>
      <c r="AS27" s="262"/>
      <c r="AT27" s="83"/>
      <c r="AU27" s="237" t="s">
        <v>131</v>
      </c>
      <c r="AV27" s="237"/>
      <c r="AW27" s="237"/>
      <c r="AX27" s="237"/>
      <c r="AY27" s="83"/>
      <c r="AZ27" s="237" t="s">
        <v>134</v>
      </c>
      <c r="BA27" s="237"/>
      <c r="BB27" s="237"/>
      <c r="BC27" s="237"/>
      <c r="BD27" s="83"/>
      <c r="BE27" s="83"/>
      <c r="BF27" s="83"/>
      <c r="BG27" s="269"/>
      <c r="BH27" s="269"/>
      <c r="BI27" s="266" t="s">
        <v>142</v>
      </c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3" t="s">
        <v>143</v>
      </c>
      <c r="BZ27" s="263"/>
      <c r="CA27" s="263"/>
      <c r="CB27" s="263"/>
      <c r="CC27" s="83"/>
      <c r="CD27" s="267" t="s">
        <v>144</v>
      </c>
      <c r="CE27" s="267"/>
      <c r="CF27" s="267"/>
      <c r="CG27" s="267"/>
      <c r="CH27" s="83"/>
      <c r="CI27" s="263" t="s">
        <v>115</v>
      </c>
      <c r="CJ27" s="263"/>
      <c r="CK27" s="263"/>
      <c r="CL27" s="263"/>
      <c r="CM27" s="83"/>
      <c r="CN27" s="268" t="s">
        <v>145</v>
      </c>
      <c r="CO27" s="268"/>
      <c r="CP27" s="268"/>
      <c r="CQ27" s="268"/>
      <c r="CR27" s="83"/>
      <c r="CS27" s="263" t="s">
        <v>134</v>
      </c>
      <c r="CT27" s="263"/>
      <c r="CU27" s="263"/>
      <c r="CV27" s="263"/>
      <c r="CW27" s="84"/>
    </row>
    <row r="28" spans="1:116" ht="13.5" customHeight="1" x14ac:dyDescent="0.2">
      <c r="A28" s="82"/>
      <c r="B28" s="246" t="s">
        <v>146</v>
      </c>
      <c r="C28" s="246"/>
      <c r="D28" s="246"/>
      <c r="E28" s="246"/>
      <c r="F28" s="246"/>
      <c r="G28" s="246"/>
      <c r="H28" s="83"/>
      <c r="I28" s="257"/>
      <c r="J28" s="257"/>
      <c r="K28" s="257"/>
      <c r="L28" s="257"/>
      <c r="M28" s="78"/>
      <c r="N28" s="258"/>
      <c r="O28" s="258"/>
      <c r="P28" s="258"/>
      <c r="Q28" s="258"/>
      <c r="R28" s="78"/>
      <c r="S28" s="259"/>
      <c r="T28" s="259"/>
      <c r="U28" s="259"/>
      <c r="V28" s="259"/>
      <c r="W28" s="78"/>
      <c r="X28" s="260"/>
      <c r="Y28" s="260"/>
      <c r="Z28" s="260"/>
      <c r="AA28" s="260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62"/>
      <c r="AQ28" s="262"/>
      <c r="AR28" s="262"/>
      <c r="AS28" s="262"/>
      <c r="AT28" s="83"/>
      <c r="AU28" s="237"/>
      <c r="AV28" s="237"/>
      <c r="AW28" s="237"/>
      <c r="AX28" s="237"/>
      <c r="AY28" s="83"/>
      <c r="AZ28" s="237"/>
      <c r="BA28" s="237"/>
      <c r="BB28" s="237"/>
      <c r="BC28" s="237"/>
      <c r="BD28" s="83"/>
      <c r="BE28" s="83"/>
      <c r="BF28" s="83"/>
      <c r="BG28" s="269"/>
      <c r="BH28" s="269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3"/>
      <c r="BZ28" s="263"/>
      <c r="CA28" s="263"/>
      <c r="CB28" s="263"/>
      <c r="CC28" s="83"/>
      <c r="CD28" s="267"/>
      <c r="CE28" s="267"/>
      <c r="CF28" s="267"/>
      <c r="CG28" s="267"/>
      <c r="CH28" s="83"/>
      <c r="CI28" s="263"/>
      <c r="CJ28" s="263"/>
      <c r="CK28" s="263"/>
      <c r="CL28" s="263"/>
      <c r="CM28" s="83"/>
      <c r="CN28" s="268"/>
      <c r="CO28" s="268"/>
      <c r="CP28" s="268"/>
      <c r="CQ28" s="268"/>
      <c r="CR28" s="83"/>
      <c r="CS28" s="263"/>
      <c r="CT28" s="263"/>
      <c r="CU28" s="263"/>
      <c r="CV28" s="263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48" t="s">
        <v>147</v>
      </c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87"/>
      <c r="AU29" s="252">
        <f>FeatSheet!E59</f>
        <v>4</v>
      </c>
      <c r="AV29" s="252"/>
      <c r="AW29" s="252"/>
      <c r="AX29" s="252"/>
      <c r="AY29" s="252"/>
      <c r="AZ29" s="252"/>
      <c r="BA29" s="252"/>
      <c r="BB29" s="252"/>
      <c r="BC29" s="25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48" t="s">
        <v>63</v>
      </c>
      <c r="C30" s="248"/>
      <c r="D30" s="248"/>
      <c r="E30" s="248"/>
      <c r="F30" s="248"/>
      <c r="G30" s="248"/>
      <c r="H30" s="83"/>
      <c r="I30" s="257">
        <f>WIS</f>
        <v>12</v>
      </c>
      <c r="J30" s="257"/>
      <c r="K30" s="257"/>
      <c r="L30" s="257"/>
      <c r="M30" s="78"/>
      <c r="N30" s="258">
        <f>WISMOD</f>
        <v>1</v>
      </c>
      <c r="O30" s="258"/>
      <c r="P30" s="258"/>
      <c r="Q30" s="258"/>
      <c r="R30" s="78"/>
      <c r="S30" s="259"/>
      <c r="T30" s="259"/>
      <c r="U30" s="259"/>
      <c r="V30" s="259"/>
      <c r="W30" s="78"/>
      <c r="X30" s="260"/>
      <c r="Y30" s="260"/>
      <c r="Z30" s="260"/>
      <c r="AA30" s="260"/>
      <c r="AB30" s="83"/>
      <c r="AC30" s="83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87"/>
      <c r="AU30" s="252"/>
      <c r="AV30" s="252"/>
      <c r="AW30" s="252"/>
      <c r="AX30" s="252"/>
      <c r="AY30" s="252"/>
      <c r="AZ30" s="252"/>
      <c r="BA30" s="252"/>
      <c r="BB30" s="252"/>
      <c r="BC30" s="252"/>
      <c r="BD30" s="83"/>
      <c r="BE30" s="216"/>
      <c r="BF30" s="216"/>
      <c r="BG30" s="216"/>
      <c r="BH30" s="216"/>
      <c r="BI30" s="211" t="str">
        <f>FeatSheet!C3</f>
        <v>Acrobatics*</v>
      </c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21" t="str">
        <f>FeatSheet!I3</f>
        <v>DEX</v>
      </c>
      <c r="BZ30" s="221"/>
      <c r="CA30" s="221"/>
      <c r="CB30" s="221"/>
      <c r="CC30" s="222"/>
      <c r="CD30" s="225" t="str">
        <f>IF(AND(FeatSheet!G3=1,FeatSheet!D3=0)=TRUE,"",(CI30+CN30+CS30))</f>
        <v/>
      </c>
      <c r="CE30" s="225"/>
      <c r="CF30" s="225"/>
      <c r="CG30" s="225"/>
      <c r="CH30" s="210" t="s">
        <v>125</v>
      </c>
      <c r="CI30" s="218">
        <f>FeatSheet!J3-ArCkPen</f>
        <v>2</v>
      </c>
      <c r="CJ30" s="218"/>
      <c r="CK30" s="218"/>
      <c r="CL30" s="218"/>
      <c r="CM30" s="210" t="s">
        <v>126</v>
      </c>
      <c r="CN30" s="218">
        <f>ROUNDDOWN(FeatSheet!F3,0)</f>
        <v>0</v>
      </c>
      <c r="CO30" s="218"/>
      <c r="CP30" s="218"/>
      <c r="CQ30" s="218"/>
      <c r="CR30" s="210" t="s">
        <v>126</v>
      </c>
      <c r="CS30" s="218"/>
      <c r="CT30" s="218"/>
      <c r="CU30" s="218"/>
      <c r="CV30" s="218"/>
      <c r="CW30" s="84"/>
    </row>
    <row r="31" spans="1:116" ht="13.5" customHeight="1" x14ac:dyDescent="0.2">
      <c r="A31" s="82"/>
      <c r="B31" s="248"/>
      <c r="C31" s="248"/>
      <c r="D31" s="248"/>
      <c r="E31" s="248"/>
      <c r="F31" s="248"/>
      <c r="G31" s="248"/>
      <c r="H31" s="83"/>
      <c r="I31" s="257"/>
      <c r="J31" s="257"/>
      <c r="K31" s="257"/>
      <c r="L31" s="257"/>
      <c r="M31" s="78"/>
      <c r="N31" s="258"/>
      <c r="O31" s="258"/>
      <c r="P31" s="258"/>
      <c r="Q31" s="258"/>
      <c r="R31" s="78"/>
      <c r="S31" s="259"/>
      <c r="T31" s="259"/>
      <c r="U31" s="259"/>
      <c r="V31" s="259"/>
      <c r="W31" s="78"/>
      <c r="X31" s="260"/>
      <c r="Y31" s="260"/>
      <c r="Z31" s="260"/>
      <c r="AA31" s="260"/>
      <c r="AB31" s="83"/>
      <c r="AC31" s="83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87"/>
      <c r="AU31" s="252"/>
      <c r="AV31" s="252"/>
      <c r="AW31" s="252"/>
      <c r="AX31" s="252"/>
      <c r="AY31" s="252"/>
      <c r="AZ31" s="252"/>
      <c r="BA31" s="252"/>
      <c r="BB31" s="252"/>
      <c r="BC31" s="252"/>
      <c r="BD31" s="83"/>
      <c r="BE31" s="216"/>
      <c r="BF31" s="216"/>
      <c r="BG31" s="216"/>
      <c r="BH31" s="216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21"/>
      <c r="BZ31" s="221"/>
      <c r="CA31" s="221"/>
      <c r="CB31" s="221"/>
      <c r="CC31" s="222"/>
      <c r="CD31" s="225"/>
      <c r="CE31" s="225"/>
      <c r="CF31" s="225"/>
      <c r="CG31" s="225"/>
      <c r="CH31" s="210"/>
      <c r="CI31" s="218"/>
      <c r="CJ31" s="218"/>
      <c r="CK31" s="218"/>
      <c r="CL31" s="218"/>
      <c r="CM31" s="210"/>
      <c r="CN31" s="218"/>
      <c r="CO31" s="218"/>
      <c r="CP31" s="218"/>
      <c r="CQ31" s="218"/>
      <c r="CR31" s="210"/>
      <c r="CS31" s="218"/>
      <c r="CT31" s="218"/>
      <c r="CU31" s="218"/>
      <c r="CV31" s="218"/>
      <c r="CW31" s="84"/>
      <c r="CZ31" s="71">
        <v>1</v>
      </c>
    </row>
    <row r="32" spans="1:116" ht="13.5" customHeight="1" x14ac:dyDescent="0.2">
      <c r="A32" s="82"/>
      <c r="B32" s="246" t="s">
        <v>148</v>
      </c>
      <c r="C32" s="246"/>
      <c r="D32" s="246"/>
      <c r="E32" s="246"/>
      <c r="F32" s="246"/>
      <c r="G32" s="246"/>
      <c r="H32" s="83"/>
      <c r="I32" s="257"/>
      <c r="J32" s="257"/>
      <c r="K32" s="257"/>
      <c r="L32" s="257"/>
      <c r="M32" s="78"/>
      <c r="N32" s="258"/>
      <c r="O32" s="258"/>
      <c r="P32" s="258"/>
      <c r="Q32" s="258"/>
      <c r="R32" s="78"/>
      <c r="S32" s="259"/>
      <c r="T32" s="259"/>
      <c r="U32" s="259"/>
      <c r="V32" s="259"/>
      <c r="W32" s="78"/>
      <c r="X32" s="260"/>
      <c r="Y32" s="260"/>
      <c r="Z32" s="260"/>
      <c r="AA32" s="260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11" t="str">
        <f>FeatSheet!C4</f>
        <v xml:space="preserve">Alchemy </v>
      </c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21" t="str">
        <f>FeatSheet!I4</f>
        <v>INT</v>
      </c>
      <c r="BZ32" s="221"/>
      <c r="CA32" s="221"/>
      <c r="CB32" s="221"/>
      <c r="CC32" s="222"/>
      <c r="CD32" s="225" t="str">
        <f>IF(AND(FeatSheet!G4=1,FeatSheet!D4=0)=TRUE,"",(CI32+CN32+CS32))</f>
        <v/>
      </c>
      <c r="CE32" s="225"/>
      <c r="CF32" s="225"/>
      <c r="CG32" s="225"/>
      <c r="CH32" s="210" t="s">
        <v>125</v>
      </c>
      <c r="CI32" s="218">
        <f>FeatSheet!J4</f>
        <v>2</v>
      </c>
      <c r="CJ32" s="218"/>
      <c r="CK32" s="218"/>
      <c r="CL32" s="218"/>
      <c r="CM32" s="210" t="s">
        <v>126</v>
      </c>
      <c r="CN32" s="218">
        <f>ROUNDDOWN(FeatSheet!F4,0)</f>
        <v>0</v>
      </c>
      <c r="CO32" s="218"/>
      <c r="CP32" s="218"/>
      <c r="CQ32" s="218"/>
      <c r="CR32" s="210" t="s">
        <v>126</v>
      </c>
      <c r="CS32" s="218"/>
      <c r="CT32" s="218"/>
      <c r="CU32" s="218"/>
      <c r="CV32" s="218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48" t="s">
        <v>149</v>
      </c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87"/>
      <c r="AU33" s="252">
        <f>FeatSheet!E58</f>
        <v>3</v>
      </c>
      <c r="AV33" s="252"/>
      <c r="AW33" s="252"/>
      <c r="AX33" s="252"/>
      <c r="AY33" s="252"/>
      <c r="AZ33" s="252"/>
      <c r="BA33" s="252"/>
      <c r="BB33" s="252"/>
      <c r="BC33" s="252"/>
      <c r="BD33" s="83"/>
      <c r="BE33" s="83"/>
      <c r="BF33" s="83"/>
      <c r="BG33" s="216"/>
      <c r="BH33" s="216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21"/>
      <c r="BZ33" s="221"/>
      <c r="CA33" s="221"/>
      <c r="CB33" s="221"/>
      <c r="CC33" s="222"/>
      <c r="CD33" s="225"/>
      <c r="CE33" s="225"/>
      <c r="CF33" s="225"/>
      <c r="CG33" s="225"/>
      <c r="CH33" s="210"/>
      <c r="CI33" s="218"/>
      <c r="CJ33" s="218"/>
      <c r="CK33" s="218"/>
      <c r="CL33" s="218"/>
      <c r="CM33" s="210"/>
      <c r="CN33" s="218"/>
      <c r="CO33" s="218"/>
      <c r="CP33" s="218"/>
      <c r="CQ33" s="218"/>
      <c r="CR33" s="210"/>
      <c r="CS33" s="218"/>
      <c r="CT33" s="218"/>
      <c r="CU33" s="218"/>
      <c r="CV33" s="218"/>
      <c r="CW33" s="84"/>
      <c r="CZ33" s="71">
        <v>2</v>
      </c>
    </row>
    <row r="34" spans="1:104" ht="13.5" customHeight="1" x14ac:dyDescent="0.2">
      <c r="A34" s="82"/>
      <c r="B34" s="248" t="s">
        <v>46</v>
      </c>
      <c r="C34" s="248"/>
      <c r="D34" s="248"/>
      <c r="E34" s="248"/>
      <c r="F34" s="248"/>
      <c r="G34" s="248"/>
      <c r="H34" s="83"/>
      <c r="I34" s="257">
        <f>CHA</f>
        <v>16</v>
      </c>
      <c r="J34" s="257"/>
      <c r="K34" s="257"/>
      <c r="L34" s="257"/>
      <c r="M34" s="78"/>
      <c r="N34" s="258">
        <f>CHAMOD</f>
        <v>3</v>
      </c>
      <c r="O34" s="258"/>
      <c r="P34" s="258"/>
      <c r="Q34" s="258"/>
      <c r="R34" s="78"/>
      <c r="S34" s="259"/>
      <c r="T34" s="259"/>
      <c r="U34" s="259"/>
      <c r="V34" s="259"/>
      <c r="W34" s="78"/>
      <c r="X34" s="260"/>
      <c r="Y34" s="260"/>
      <c r="Z34" s="260"/>
      <c r="AA34" s="260"/>
      <c r="AB34" s="83"/>
      <c r="AC34" s="83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87"/>
      <c r="AU34" s="252"/>
      <c r="AV34" s="252"/>
      <c r="AW34" s="252"/>
      <c r="AX34" s="252"/>
      <c r="AY34" s="252"/>
      <c r="AZ34" s="252"/>
      <c r="BA34" s="252"/>
      <c r="BB34" s="252"/>
      <c r="BC34" s="252"/>
      <c r="BD34" s="83"/>
      <c r="BE34" s="83"/>
      <c r="BF34" s="83"/>
      <c r="BG34" s="216"/>
      <c r="BH34" s="216"/>
      <c r="BI34" s="211" t="str">
        <f>FeatSheet!C5</f>
        <v>Appraise</v>
      </c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21" t="str">
        <f>FeatSheet!I5</f>
        <v>INT</v>
      </c>
      <c r="BZ34" s="221"/>
      <c r="CA34" s="221"/>
      <c r="CB34" s="221"/>
      <c r="CC34" s="222"/>
      <c r="CD34" s="225">
        <f>IF(AND(FeatSheet!G5=1,FeatSheet!D5=0)=TRUE,"",(CI34+CN34+CS34))</f>
        <v>2</v>
      </c>
      <c r="CE34" s="225"/>
      <c r="CF34" s="225"/>
      <c r="CG34" s="225"/>
      <c r="CH34" s="210" t="s">
        <v>125</v>
      </c>
      <c r="CI34" s="218">
        <f>FeatSheet!J5</f>
        <v>2</v>
      </c>
      <c r="CJ34" s="218"/>
      <c r="CK34" s="218"/>
      <c r="CL34" s="218"/>
      <c r="CM34" s="210" t="s">
        <v>126</v>
      </c>
      <c r="CN34" s="218">
        <f>ROUNDDOWN(FeatSheet!F5,0)</f>
        <v>0</v>
      </c>
      <c r="CO34" s="218"/>
      <c r="CP34" s="218"/>
      <c r="CQ34" s="218"/>
      <c r="CR34" s="210" t="s">
        <v>126</v>
      </c>
      <c r="CS34" s="218"/>
      <c r="CT34" s="218"/>
      <c r="CU34" s="218"/>
      <c r="CV34" s="218"/>
      <c r="CW34" s="84"/>
    </row>
    <row r="35" spans="1:104" ht="12.75" customHeight="1" x14ac:dyDescent="0.2">
      <c r="A35" s="82"/>
      <c r="B35" s="248"/>
      <c r="C35" s="248"/>
      <c r="D35" s="248"/>
      <c r="E35" s="248"/>
      <c r="F35" s="248"/>
      <c r="G35" s="248"/>
      <c r="H35" s="83"/>
      <c r="I35" s="257"/>
      <c r="J35" s="257"/>
      <c r="K35" s="257"/>
      <c r="L35" s="257"/>
      <c r="M35" s="78"/>
      <c r="N35" s="258"/>
      <c r="O35" s="258"/>
      <c r="P35" s="258"/>
      <c r="Q35" s="258"/>
      <c r="R35" s="78"/>
      <c r="S35" s="259"/>
      <c r="T35" s="259"/>
      <c r="U35" s="259"/>
      <c r="V35" s="259"/>
      <c r="W35" s="78"/>
      <c r="X35" s="260"/>
      <c r="Y35" s="260"/>
      <c r="Z35" s="260"/>
      <c r="AA35" s="260"/>
      <c r="AB35" s="83"/>
      <c r="AC35" s="83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246"/>
      <c r="AQ35" s="246"/>
      <c r="AR35" s="246"/>
      <c r="AS35" s="246"/>
      <c r="AT35" s="87"/>
      <c r="AU35" s="252"/>
      <c r="AV35" s="252"/>
      <c r="AW35" s="252"/>
      <c r="AX35" s="252"/>
      <c r="AY35" s="252"/>
      <c r="AZ35" s="252"/>
      <c r="BA35" s="252"/>
      <c r="BB35" s="252"/>
      <c r="BC35" s="252"/>
      <c r="BD35" s="83"/>
      <c r="BE35" s="83"/>
      <c r="BF35" s="83"/>
      <c r="BG35" s="216"/>
      <c r="BH35" s="216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21"/>
      <c r="BZ35" s="221"/>
      <c r="CA35" s="221"/>
      <c r="CB35" s="221"/>
      <c r="CC35" s="222"/>
      <c r="CD35" s="225"/>
      <c r="CE35" s="225"/>
      <c r="CF35" s="225"/>
      <c r="CG35" s="225"/>
      <c r="CH35" s="210"/>
      <c r="CI35" s="218"/>
      <c r="CJ35" s="218"/>
      <c r="CK35" s="218"/>
      <c r="CL35" s="218"/>
      <c r="CM35" s="210"/>
      <c r="CN35" s="218"/>
      <c r="CO35" s="218"/>
      <c r="CP35" s="218"/>
      <c r="CQ35" s="218"/>
      <c r="CR35" s="210"/>
      <c r="CS35" s="218"/>
      <c r="CT35" s="218"/>
      <c r="CU35" s="218"/>
      <c r="CV35" s="218"/>
      <c r="CW35" s="84"/>
      <c r="CZ35" s="71">
        <v>3</v>
      </c>
    </row>
    <row r="36" spans="1:104" ht="13.5" customHeight="1" x14ac:dyDescent="0.2">
      <c r="A36" s="82"/>
      <c r="B36" s="246" t="s">
        <v>150</v>
      </c>
      <c r="C36" s="246"/>
      <c r="D36" s="246"/>
      <c r="E36" s="246"/>
      <c r="F36" s="246"/>
      <c r="G36" s="246"/>
      <c r="H36" s="83"/>
      <c r="I36" s="257"/>
      <c r="J36" s="257"/>
      <c r="K36" s="257"/>
      <c r="L36" s="257"/>
      <c r="M36" s="78"/>
      <c r="N36" s="258"/>
      <c r="O36" s="258"/>
      <c r="P36" s="258"/>
      <c r="Q36" s="258"/>
      <c r="R36" s="78"/>
      <c r="S36" s="259"/>
      <c r="T36" s="259"/>
      <c r="U36" s="259"/>
      <c r="V36" s="259"/>
      <c r="W36" s="78"/>
      <c r="X36" s="260"/>
      <c r="Y36" s="260"/>
      <c r="Z36" s="260"/>
      <c r="AA36" s="260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11" t="str">
        <f>FeatSheet!C6</f>
        <v>Climb/Jump*</v>
      </c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21" t="str">
        <f>FeatSheet!I6</f>
        <v>STR</v>
      </c>
      <c r="BZ36" s="221"/>
      <c r="CA36" s="221"/>
      <c r="CB36" s="221"/>
      <c r="CC36" s="222"/>
      <c r="CD36" s="225">
        <f>IF(AND(FeatSheet!G6=1,FeatSheet!D6=0)=TRUE,"",(CI36+CN36+CS36))</f>
        <v>0</v>
      </c>
      <c r="CE36" s="225"/>
      <c r="CF36" s="225"/>
      <c r="CG36" s="225"/>
      <c r="CH36" s="210" t="s">
        <v>125</v>
      </c>
      <c r="CI36" s="218">
        <f>FeatSheet!J6-ArCkPen</f>
        <v>0</v>
      </c>
      <c r="CJ36" s="218"/>
      <c r="CK36" s="218"/>
      <c r="CL36" s="218"/>
      <c r="CM36" s="210" t="s">
        <v>126</v>
      </c>
      <c r="CN36" s="218">
        <f>ROUNDDOWN(FeatSheet!F6,0)</f>
        <v>0</v>
      </c>
      <c r="CO36" s="218"/>
      <c r="CP36" s="218"/>
      <c r="CQ36" s="218"/>
      <c r="CR36" s="210" t="s">
        <v>126</v>
      </c>
      <c r="CS36" s="218"/>
      <c r="CT36" s="218"/>
      <c r="CU36" s="218"/>
      <c r="CV36" s="218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21"/>
      <c r="BZ37" s="221"/>
      <c r="CA37" s="221"/>
      <c r="CB37" s="221"/>
      <c r="CC37" s="222"/>
      <c r="CD37" s="225"/>
      <c r="CE37" s="225"/>
      <c r="CF37" s="225"/>
      <c r="CG37" s="225"/>
      <c r="CH37" s="210"/>
      <c r="CI37" s="218"/>
      <c r="CJ37" s="218"/>
      <c r="CK37" s="218"/>
      <c r="CL37" s="218"/>
      <c r="CM37" s="210"/>
      <c r="CN37" s="218"/>
      <c r="CO37" s="218"/>
      <c r="CP37" s="218"/>
      <c r="CQ37" s="218"/>
      <c r="CR37" s="210"/>
      <c r="CS37" s="218"/>
      <c r="CT37" s="218"/>
      <c r="CU37" s="218"/>
      <c r="CV37" s="218"/>
      <c r="CW37" s="84"/>
      <c r="CZ37" s="71">
        <v>4</v>
      </c>
    </row>
    <row r="38" spans="1:104" ht="12.75" customHeight="1" x14ac:dyDescent="0.2">
      <c r="A38" s="82"/>
      <c r="B38" s="253" t="s">
        <v>151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83"/>
      <c r="N38" s="254" t="s">
        <v>118</v>
      </c>
      <c r="O38" s="254"/>
      <c r="P38" s="254"/>
      <c r="Q38" s="254"/>
      <c r="R38" s="78"/>
      <c r="S38" s="255" t="s">
        <v>152</v>
      </c>
      <c r="T38" s="255"/>
      <c r="U38" s="255"/>
      <c r="V38" s="255"/>
      <c r="W38" s="78"/>
      <c r="X38" s="255" t="s">
        <v>115</v>
      </c>
      <c r="Y38" s="255"/>
      <c r="Z38" s="255"/>
      <c r="AA38" s="255"/>
      <c r="AB38" s="78"/>
      <c r="AC38" s="255" t="s">
        <v>153</v>
      </c>
      <c r="AD38" s="255"/>
      <c r="AE38" s="255"/>
      <c r="AF38" s="255"/>
      <c r="AG38" s="78"/>
      <c r="AH38" s="255" t="s">
        <v>134</v>
      </c>
      <c r="AI38" s="255"/>
      <c r="AJ38" s="255"/>
      <c r="AK38" s="255"/>
      <c r="AL38" s="78"/>
      <c r="AM38" s="256" t="s">
        <v>117</v>
      </c>
      <c r="AN38" s="256"/>
      <c r="AO38" s="256"/>
      <c r="AP38" s="256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11" t="str">
        <f>FeatSheet!C7</f>
        <v>Craft ( Tools )</v>
      </c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/>
      <c r="BV38" s="211"/>
      <c r="BW38" s="211"/>
      <c r="BX38" s="211"/>
      <c r="BY38" s="221" t="str">
        <f>FeatSheet!I7</f>
        <v>INT</v>
      </c>
      <c r="BZ38" s="221"/>
      <c r="CA38" s="221"/>
      <c r="CB38" s="221"/>
      <c r="CC38" s="222"/>
      <c r="CD38" s="225">
        <f>IF(AND(FeatSheet!G7=1,FeatSheet!D7=0)=TRUE,"",(CI38+CN38+CS38))</f>
        <v>2</v>
      </c>
      <c r="CE38" s="225"/>
      <c r="CF38" s="225"/>
      <c r="CG38" s="225"/>
      <c r="CH38" s="210" t="s">
        <v>125</v>
      </c>
      <c r="CI38" s="218">
        <f>FeatSheet!J7</f>
        <v>2</v>
      </c>
      <c r="CJ38" s="218"/>
      <c r="CK38" s="218"/>
      <c r="CL38" s="218"/>
      <c r="CM38" s="210" t="s">
        <v>126</v>
      </c>
      <c r="CN38" s="218">
        <f>ROUNDDOWN(FeatSheet!F7,0)</f>
        <v>0</v>
      </c>
      <c r="CO38" s="218"/>
      <c r="CP38" s="218"/>
      <c r="CQ38" s="218"/>
      <c r="CR38" s="210" t="s">
        <v>126</v>
      </c>
      <c r="CS38" s="218"/>
      <c r="CT38" s="218"/>
      <c r="CU38" s="218"/>
      <c r="CV38" s="218"/>
      <c r="CW38" s="84"/>
    </row>
    <row r="39" spans="1:104" ht="13.5" customHeight="1" thickBot="1" x14ac:dyDescent="0.25">
      <c r="A39" s="82"/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83"/>
      <c r="N39" s="254"/>
      <c r="O39" s="254"/>
      <c r="P39" s="254"/>
      <c r="Q39" s="254"/>
      <c r="R39" s="78"/>
      <c r="S39" s="255"/>
      <c r="T39" s="255"/>
      <c r="U39" s="255"/>
      <c r="V39" s="255"/>
      <c r="W39" s="78"/>
      <c r="X39" s="255"/>
      <c r="Y39" s="255"/>
      <c r="Z39" s="255"/>
      <c r="AA39" s="255"/>
      <c r="AB39" s="78"/>
      <c r="AC39" s="255"/>
      <c r="AD39" s="255"/>
      <c r="AE39" s="255"/>
      <c r="AF39" s="255"/>
      <c r="AG39" s="78"/>
      <c r="AH39" s="255"/>
      <c r="AI39" s="255"/>
      <c r="AJ39" s="255"/>
      <c r="AK39" s="255"/>
      <c r="AL39" s="78"/>
      <c r="AM39" s="256"/>
      <c r="AN39" s="256"/>
      <c r="AO39" s="256"/>
      <c r="AP39" s="256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11"/>
      <c r="BJ39" s="211"/>
      <c r="BK39" s="211"/>
      <c r="BL39" s="211"/>
      <c r="BM39" s="211"/>
      <c r="BN39" s="211"/>
      <c r="BO39" s="211"/>
      <c r="BP39" s="211"/>
      <c r="BQ39" s="211"/>
      <c r="BR39" s="211"/>
      <c r="BS39" s="211"/>
      <c r="BT39" s="211"/>
      <c r="BU39" s="211"/>
      <c r="BV39" s="211"/>
      <c r="BW39" s="211"/>
      <c r="BX39" s="211"/>
      <c r="BY39" s="221"/>
      <c r="BZ39" s="221"/>
      <c r="CA39" s="221"/>
      <c r="CB39" s="221"/>
      <c r="CC39" s="222"/>
      <c r="CD39" s="225"/>
      <c r="CE39" s="225"/>
      <c r="CF39" s="225"/>
      <c r="CG39" s="225"/>
      <c r="CH39" s="210"/>
      <c r="CI39" s="218"/>
      <c r="CJ39" s="218"/>
      <c r="CK39" s="218"/>
      <c r="CL39" s="218"/>
      <c r="CM39" s="210"/>
      <c r="CN39" s="218"/>
      <c r="CO39" s="218"/>
      <c r="CP39" s="218"/>
      <c r="CQ39" s="218"/>
      <c r="CR39" s="210"/>
      <c r="CS39" s="218"/>
      <c r="CT39" s="218"/>
      <c r="CU39" s="218"/>
      <c r="CV39" s="218"/>
      <c r="CW39" s="84"/>
      <c r="CZ39" s="71">
        <v>5</v>
      </c>
    </row>
    <row r="40" spans="1:104" ht="12.75" customHeight="1" thickBot="1" x14ac:dyDescent="0.25">
      <c r="A40" s="82"/>
      <c r="B40" s="248" t="s">
        <v>154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83"/>
      <c r="N40" s="251">
        <f>S40+X40+AC40+AH40</f>
        <v>0</v>
      </c>
      <c r="O40" s="251"/>
      <c r="P40" s="251"/>
      <c r="Q40" s="251"/>
      <c r="R40" s="235" t="s">
        <v>125</v>
      </c>
      <c r="S40" s="247">
        <f>FeatSheet!AK4</f>
        <v>0</v>
      </c>
      <c r="T40" s="247"/>
      <c r="U40" s="247"/>
      <c r="V40" s="247"/>
      <c r="W40" s="235" t="s">
        <v>126</v>
      </c>
      <c r="X40" s="250">
        <f>CONMOD</f>
        <v>0</v>
      </c>
      <c r="Y40" s="250"/>
      <c r="Z40" s="250"/>
      <c r="AA40" s="250"/>
      <c r="AB40" s="235" t="s">
        <v>126</v>
      </c>
      <c r="AC40" s="220">
        <v>0</v>
      </c>
      <c r="AD40" s="220"/>
      <c r="AE40" s="220"/>
      <c r="AF40" s="220"/>
      <c r="AG40" s="235" t="s">
        <v>126</v>
      </c>
      <c r="AH40" s="220"/>
      <c r="AI40" s="220"/>
      <c r="AJ40" s="220"/>
      <c r="AK40" s="220"/>
      <c r="AL40" s="249" t="s">
        <v>126</v>
      </c>
      <c r="AM40" s="242"/>
      <c r="AN40" s="242"/>
      <c r="AO40" s="242"/>
      <c r="AP40" s="242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11" t="str">
        <f>FeatSheet!C8</f>
        <v>Craft ( B )</v>
      </c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21" t="str">
        <f>FeatSheet!I8</f>
        <v>INT</v>
      </c>
      <c r="BZ40" s="221"/>
      <c r="CA40" s="221"/>
      <c r="CB40" s="221"/>
      <c r="CC40" s="222"/>
      <c r="CD40" s="225">
        <f>IF(AND(FeatSheet!G8=1,FeatSheet!D8=0)=TRUE,"",(CI40+CN40+CS40))</f>
        <v>2</v>
      </c>
      <c r="CE40" s="225"/>
      <c r="CF40" s="225"/>
      <c r="CG40" s="225"/>
      <c r="CH40" s="210" t="s">
        <v>125</v>
      </c>
      <c r="CI40" s="218">
        <f>FeatSheet!J8</f>
        <v>2</v>
      </c>
      <c r="CJ40" s="218"/>
      <c r="CK40" s="218"/>
      <c r="CL40" s="218"/>
      <c r="CM40" s="210" t="s">
        <v>126</v>
      </c>
      <c r="CN40" s="218">
        <f>ROUNDDOWN(FeatSheet!F8,0)</f>
        <v>0</v>
      </c>
      <c r="CO40" s="218"/>
      <c r="CP40" s="218"/>
      <c r="CQ40" s="218"/>
      <c r="CR40" s="210" t="s">
        <v>126</v>
      </c>
      <c r="CS40" s="218"/>
      <c r="CT40" s="218"/>
      <c r="CU40" s="218"/>
      <c r="CV40" s="218"/>
      <c r="CW40" s="84"/>
    </row>
    <row r="41" spans="1:104" ht="12.75" customHeight="1" thickBot="1" x14ac:dyDescent="0.25">
      <c r="A41" s="82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83"/>
      <c r="N41" s="251"/>
      <c r="O41" s="251"/>
      <c r="P41" s="251"/>
      <c r="Q41" s="251"/>
      <c r="R41" s="235"/>
      <c r="S41" s="247"/>
      <c r="T41" s="247"/>
      <c r="U41" s="247"/>
      <c r="V41" s="247"/>
      <c r="W41" s="235"/>
      <c r="X41" s="250"/>
      <c r="Y41" s="250"/>
      <c r="Z41" s="250"/>
      <c r="AA41" s="250"/>
      <c r="AB41" s="235"/>
      <c r="AC41" s="220"/>
      <c r="AD41" s="220"/>
      <c r="AE41" s="220"/>
      <c r="AF41" s="220"/>
      <c r="AG41" s="235"/>
      <c r="AH41" s="220"/>
      <c r="AI41" s="220"/>
      <c r="AJ41" s="220"/>
      <c r="AK41" s="220"/>
      <c r="AL41" s="249"/>
      <c r="AM41" s="242"/>
      <c r="AN41" s="242"/>
      <c r="AO41" s="242"/>
      <c r="AP41" s="242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11"/>
      <c r="BJ41" s="211"/>
      <c r="BK41" s="211"/>
      <c r="BL41" s="211"/>
      <c r="BM41" s="211"/>
      <c r="BN41" s="211"/>
      <c r="BO41" s="211"/>
      <c r="BP41" s="211"/>
      <c r="BQ41" s="211"/>
      <c r="BR41" s="211"/>
      <c r="BS41" s="211"/>
      <c r="BT41" s="211"/>
      <c r="BU41" s="211"/>
      <c r="BV41" s="211"/>
      <c r="BW41" s="211"/>
      <c r="BX41" s="211"/>
      <c r="BY41" s="221"/>
      <c r="BZ41" s="221"/>
      <c r="CA41" s="221"/>
      <c r="CB41" s="221"/>
      <c r="CC41" s="222"/>
      <c r="CD41" s="225"/>
      <c r="CE41" s="225"/>
      <c r="CF41" s="225"/>
      <c r="CG41" s="225"/>
      <c r="CH41" s="210"/>
      <c r="CI41" s="218"/>
      <c r="CJ41" s="218"/>
      <c r="CK41" s="218"/>
      <c r="CL41" s="218"/>
      <c r="CM41" s="210"/>
      <c r="CN41" s="218"/>
      <c r="CO41" s="218"/>
      <c r="CP41" s="218"/>
      <c r="CQ41" s="218"/>
      <c r="CR41" s="210"/>
      <c r="CS41" s="218"/>
      <c r="CT41" s="218"/>
      <c r="CU41" s="218"/>
      <c r="CV41" s="218"/>
      <c r="CW41" s="84"/>
      <c r="CZ41" s="71">
        <v>6</v>
      </c>
    </row>
    <row r="42" spans="1:104" ht="13.5" customHeight="1" thickBot="1" x14ac:dyDescent="0.25">
      <c r="A42" s="82"/>
      <c r="B42" s="246" t="s">
        <v>155</v>
      </c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83"/>
      <c r="N42" s="251"/>
      <c r="O42" s="251"/>
      <c r="P42" s="251"/>
      <c r="Q42" s="251"/>
      <c r="R42" s="235"/>
      <c r="S42" s="247"/>
      <c r="T42" s="247"/>
      <c r="U42" s="247"/>
      <c r="V42" s="247"/>
      <c r="W42" s="235"/>
      <c r="X42" s="250"/>
      <c r="Y42" s="250"/>
      <c r="Z42" s="250"/>
      <c r="AA42" s="250"/>
      <c r="AB42" s="235"/>
      <c r="AC42" s="220"/>
      <c r="AD42" s="220"/>
      <c r="AE42" s="220"/>
      <c r="AF42" s="220"/>
      <c r="AG42" s="235"/>
      <c r="AH42" s="220"/>
      <c r="AI42" s="220"/>
      <c r="AJ42" s="220"/>
      <c r="AK42" s="220"/>
      <c r="AL42" s="249"/>
      <c r="AM42" s="242"/>
      <c r="AN42" s="242"/>
      <c r="AO42" s="242"/>
      <c r="AP42" s="242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11" t="str">
        <f>FeatSheet!C9</f>
        <v>Craft ( C )</v>
      </c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1"/>
      <c r="BU42" s="211"/>
      <c r="BV42" s="211"/>
      <c r="BW42" s="211"/>
      <c r="BX42" s="211"/>
      <c r="BY42" s="221" t="str">
        <f>FeatSheet!I9</f>
        <v>INT</v>
      </c>
      <c r="BZ42" s="221"/>
      <c r="CA42" s="221"/>
      <c r="CB42" s="221"/>
      <c r="CC42" s="222"/>
      <c r="CD42" s="225">
        <f>IF(AND(FeatSheet!G9=1,FeatSheet!D9=0)=TRUE,"",(CI42+CN42+CS42))</f>
        <v>2</v>
      </c>
      <c r="CE42" s="225"/>
      <c r="CF42" s="225"/>
      <c r="CG42" s="225"/>
      <c r="CH42" s="210" t="s">
        <v>125</v>
      </c>
      <c r="CI42" s="218">
        <f>FeatSheet!J9</f>
        <v>2</v>
      </c>
      <c r="CJ42" s="218"/>
      <c r="CK42" s="218"/>
      <c r="CL42" s="218"/>
      <c r="CM42" s="210" t="s">
        <v>126</v>
      </c>
      <c r="CN42" s="218">
        <f>ROUNDDOWN(FeatSheet!F9,0)</f>
        <v>0</v>
      </c>
      <c r="CO42" s="218"/>
      <c r="CP42" s="218"/>
      <c r="CQ42" s="218"/>
      <c r="CR42" s="210" t="s">
        <v>126</v>
      </c>
      <c r="CS42" s="218"/>
      <c r="CT42" s="218"/>
      <c r="CU42" s="218"/>
      <c r="CV42" s="218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11"/>
      <c r="BJ43" s="211"/>
      <c r="BK43" s="211"/>
      <c r="BL43" s="211"/>
      <c r="BM43" s="211"/>
      <c r="BN43" s="211"/>
      <c r="BO43" s="211"/>
      <c r="BP43" s="211"/>
      <c r="BQ43" s="211"/>
      <c r="BR43" s="211"/>
      <c r="BS43" s="211"/>
      <c r="BT43" s="211"/>
      <c r="BU43" s="211"/>
      <c r="BV43" s="211"/>
      <c r="BW43" s="211"/>
      <c r="BX43" s="211"/>
      <c r="BY43" s="221"/>
      <c r="BZ43" s="221"/>
      <c r="CA43" s="221"/>
      <c r="CB43" s="221"/>
      <c r="CC43" s="222"/>
      <c r="CD43" s="225"/>
      <c r="CE43" s="225"/>
      <c r="CF43" s="225"/>
      <c r="CG43" s="225"/>
      <c r="CH43" s="210"/>
      <c r="CI43" s="218"/>
      <c r="CJ43" s="218"/>
      <c r="CK43" s="218"/>
      <c r="CL43" s="218"/>
      <c r="CM43" s="210"/>
      <c r="CN43" s="218"/>
      <c r="CO43" s="218"/>
      <c r="CP43" s="218"/>
      <c r="CQ43" s="218"/>
      <c r="CR43" s="210"/>
      <c r="CS43" s="218"/>
      <c r="CT43" s="218"/>
      <c r="CU43" s="218"/>
      <c r="CV43" s="218"/>
      <c r="CW43" s="84"/>
      <c r="CZ43" s="71">
        <v>7</v>
      </c>
    </row>
    <row r="44" spans="1:104" ht="12.75" customHeight="1" x14ac:dyDescent="0.2">
      <c r="A44" s="82"/>
      <c r="B44" s="248" t="s">
        <v>156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83"/>
      <c r="N44" s="251">
        <f>S44+X44+AC44+AH44</f>
        <v>2</v>
      </c>
      <c r="O44" s="251"/>
      <c r="P44" s="251"/>
      <c r="Q44" s="251"/>
      <c r="R44" s="235" t="s">
        <v>125</v>
      </c>
      <c r="S44" s="247">
        <f>FeatSheet!AK7</f>
        <v>0</v>
      </c>
      <c r="T44" s="247"/>
      <c r="U44" s="247"/>
      <c r="V44" s="247"/>
      <c r="W44" s="235" t="s">
        <v>126</v>
      </c>
      <c r="X44" s="250">
        <f>DEXMOD</f>
        <v>2</v>
      </c>
      <c r="Y44" s="250"/>
      <c r="Z44" s="250"/>
      <c r="AA44" s="250"/>
      <c r="AB44" s="235" t="s">
        <v>126</v>
      </c>
      <c r="AC44" s="220">
        <v>0</v>
      </c>
      <c r="AD44" s="220"/>
      <c r="AE44" s="220"/>
      <c r="AF44" s="220"/>
      <c r="AG44" s="235" t="s">
        <v>126</v>
      </c>
      <c r="AH44" s="220">
        <f>RefMOD</f>
        <v>0</v>
      </c>
      <c r="AI44" s="220"/>
      <c r="AJ44" s="220"/>
      <c r="AK44" s="220"/>
      <c r="AL44" s="249" t="s">
        <v>126</v>
      </c>
      <c r="AM44" s="242"/>
      <c r="AN44" s="242"/>
      <c r="AO44" s="242"/>
      <c r="AP44" s="242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11" t="str">
        <f>FeatSheet!C10</f>
        <v>Craft ( D )</v>
      </c>
      <c r="BJ44" s="211"/>
      <c r="BK44" s="211"/>
      <c r="BL44" s="211"/>
      <c r="BM44" s="211"/>
      <c r="BN44" s="211"/>
      <c r="BO44" s="211"/>
      <c r="BP44" s="211"/>
      <c r="BQ44" s="211"/>
      <c r="BR44" s="211"/>
      <c r="BS44" s="211"/>
      <c r="BT44" s="211"/>
      <c r="BU44" s="211"/>
      <c r="BV44" s="211"/>
      <c r="BW44" s="211"/>
      <c r="BX44" s="211"/>
      <c r="BY44" s="221" t="str">
        <f>FeatSheet!I10</f>
        <v>INT</v>
      </c>
      <c r="BZ44" s="221"/>
      <c r="CA44" s="221"/>
      <c r="CB44" s="221"/>
      <c r="CC44" s="222"/>
      <c r="CD44" s="225">
        <f>IF(AND(FeatSheet!G10=1,FeatSheet!D10=0)=TRUE,"",(CI44+CN44+CS44))</f>
        <v>2</v>
      </c>
      <c r="CE44" s="225"/>
      <c r="CF44" s="225"/>
      <c r="CG44" s="225"/>
      <c r="CH44" s="210" t="s">
        <v>125</v>
      </c>
      <c r="CI44" s="218">
        <f>FeatSheet!J10</f>
        <v>2</v>
      </c>
      <c r="CJ44" s="218"/>
      <c r="CK44" s="218"/>
      <c r="CL44" s="218"/>
      <c r="CM44" s="210" t="s">
        <v>126</v>
      </c>
      <c r="CN44" s="218">
        <f>ROUNDDOWN(FeatSheet!F10,0)</f>
        <v>0</v>
      </c>
      <c r="CO44" s="218"/>
      <c r="CP44" s="218"/>
      <c r="CQ44" s="218"/>
      <c r="CR44" s="210" t="s">
        <v>126</v>
      </c>
      <c r="CS44" s="218"/>
      <c r="CT44" s="218"/>
      <c r="CU44" s="218"/>
      <c r="CV44" s="218"/>
      <c r="CW44" s="84"/>
    </row>
    <row r="45" spans="1:104" ht="12.75" customHeight="1" x14ac:dyDescent="0.2">
      <c r="A45" s="82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83"/>
      <c r="N45" s="251"/>
      <c r="O45" s="251"/>
      <c r="P45" s="251"/>
      <c r="Q45" s="251"/>
      <c r="R45" s="235"/>
      <c r="S45" s="247"/>
      <c r="T45" s="247"/>
      <c r="U45" s="247"/>
      <c r="V45" s="247"/>
      <c r="W45" s="235"/>
      <c r="X45" s="250"/>
      <c r="Y45" s="250"/>
      <c r="Z45" s="250"/>
      <c r="AA45" s="250"/>
      <c r="AB45" s="235"/>
      <c r="AC45" s="220"/>
      <c r="AD45" s="220"/>
      <c r="AE45" s="220"/>
      <c r="AF45" s="220"/>
      <c r="AG45" s="235"/>
      <c r="AH45" s="220"/>
      <c r="AI45" s="220"/>
      <c r="AJ45" s="220"/>
      <c r="AK45" s="220"/>
      <c r="AL45" s="249"/>
      <c r="AM45" s="242"/>
      <c r="AN45" s="242"/>
      <c r="AO45" s="242"/>
      <c r="AP45" s="242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21"/>
      <c r="BZ45" s="221"/>
      <c r="CA45" s="221"/>
      <c r="CB45" s="221"/>
      <c r="CC45" s="222"/>
      <c r="CD45" s="225"/>
      <c r="CE45" s="225"/>
      <c r="CF45" s="225"/>
      <c r="CG45" s="225"/>
      <c r="CH45" s="210"/>
      <c r="CI45" s="218"/>
      <c r="CJ45" s="218"/>
      <c r="CK45" s="218"/>
      <c r="CL45" s="218"/>
      <c r="CM45" s="210"/>
      <c r="CN45" s="218"/>
      <c r="CO45" s="218"/>
      <c r="CP45" s="218"/>
      <c r="CQ45" s="218"/>
      <c r="CR45" s="210"/>
      <c r="CS45" s="218"/>
      <c r="CT45" s="218"/>
      <c r="CU45" s="218"/>
      <c r="CV45" s="218"/>
      <c r="CW45" s="84"/>
      <c r="CZ45" s="71">
        <v>8</v>
      </c>
    </row>
    <row r="46" spans="1:104" ht="13.5" customHeight="1" x14ac:dyDescent="0.2">
      <c r="A46" s="82"/>
      <c r="B46" s="246" t="s">
        <v>157</v>
      </c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83"/>
      <c r="N46" s="251"/>
      <c r="O46" s="251"/>
      <c r="P46" s="251"/>
      <c r="Q46" s="251"/>
      <c r="R46" s="235"/>
      <c r="S46" s="247"/>
      <c r="T46" s="247"/>
      <c r="U46" s="247"/>
      <c r="V46" s="247"/>
      <c r="W46" s="235"/>
      <c r="X46" s="250"/>
      <c r="Y46" s="250"/>
      <c r="Z46" s="250"/>
      <c r="AA46" s="250"/>
      <c r="AB46" s="235"/>
      <c r="AC46" s="220"/>
      <c r="AD46" s="220"/>
      <c r="AE46" s="220"/>
      <c r="AF46" s="220"/>
      <c r="AG46" s="235"/>
      <c r="AH46" s="220"/>
      <c r="AI46" s="220"/>
      <c r="AJ46" s="220"/>
      <c r="AK46" s="220"/>
      <c r="AL46" s="249"/>
      <c r="AM46" s="242"/>
      <c r="AN46" s="242"/>
      <c r="AO46" s="242"/>
      <c r="AP46" s="242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11" t="str">
        <f>FeatSheet!C11</f>
        <v>Deception</v>
      </c>
      <c r="BJ46" s="211"/>
      <c r="BK46" s="211"/>
      <c r="BL46" s="211"/>
      <c r="BM46" s="211"/>
      <c r="BN46" s="211"/>
      <c r="BO46" s="211"/>
      <c r="BP46" s="211"/>
      <c r="BQ46" s="211"/>
      <c r="BR46" s="211"/>
      <c r="BS46" s="211"/>
      <c r="BT46" s="211"/>
      <c r="BU46" s="211"/>
      <c r="BV46" s="211"/>
      <c r="BW46" s="211"/>
      <c r="BX46" s="211"/>
      <c r="BY46" s="221" t="str">
        <f>FeatSheet!I11</f>
        <v>CHA</v>
      </c>
      <c r="BZ46" s="221"/>
      <c r="CA46" s="221"/>
      <c r="CB46" s="221"/>
      <c r="CC46" s="222"/>
      <c r="CD46" s="225">
        <f>IF(AND(FeatSheet!G11=1,FeatSheet!D11=0)=TRUE,"",(CI46+CN46+CS46))</f>
        <v>7</v>
      </c>
      <c r="CE46" s="225"/>
      <c r="CF46" s="225"/>
      <c r="CG46" s="225"/>
      <c r="CH46" s="210" t="s">
        <v>125</v>
      </c>
      <c r="CI46" s="218">
        <f>FeatSheet!J11</f>
        <v>3</v>
      </c>
      <c r="CJ46" s="218"/>
      <c r="CK46" s="218"/>
      <c r="CL46" s="218"/>
      <c r="CM46" s="210" t="s">
        <v>126</v>
      </c>
      <c r="CN46" s="218">
        <f>ROUNDDOWN(FeatSheet!F11,0)</f>
        <v>4</v>
      </c>
      <c r="CO46" s="218"/>
      <c r="CP46" s="218"/>
      <c r="CQ46" s="218"/>
      <c r="CR46" s="210" t="s">
        <v>126</v>
      </c>
      <c r="CS46" s="218"/>
      <c r="CT46" s="218"/>
      <c r="CU46" s="218"/>
      <c r="CV46" s="218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21"/>
      <c r="BZ47" s="221"/>
      <c r="CA47" s="221"/>
      <c r="CB47" s="221"/>
      <c r="CC47" s="222"/>
      <c r="CD47" s="225"/>
      <c r="CE47" s="225"/>
      <c r="CF47" s="225"/>
      <c r="CG47" s="225"/>
      <c r="CH47" s="210"/>
      <c r="CI47" s="218"/>
      <c r="CJ47" s="218"/>
      <c r="CK47" s="218"/>
      <c r="CL47" s="218"/>
      <c r="CM47" s="210"/>
      <c r="CN47" s="218"/>
      <c r="CO47" s="218"/>
      <c r="CP47" s="218"/>
      <c r="CQ47" s="218"/>
      <c r="CR47" s="210"/>
      <c r="CS47" s="218"/>
      <c r="CT47" s="218"/>
      <c r="CU47" s="218"/>
      <c r="CV47" s="218"/>
      <c r="CW47" s="84"/>
      <c r="CZ47" s="71">
        <v>9</v>
      </c>
    </row>
    <row r="48" spans="1:104" ht="12.75" customHeight="1" thickBot="1" x14ac:dyDescent="0.25">
      <c r="A48" s="82"/>
      <c r="B48" s="248" t="s">
        <v>158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83"/>
      <c r="N48" s="251">
        <f>S48+X48+AC48+AH48</f>
        <v>1</v>
      </c>
      <c r="O48" s="251"/>
      <c r="P48" s="251"/>
      <c r="Q48" s="251"/>
      <c r="R48" s="235" t="s">
        <v>125</v>
      </c>
      <c r="S48" s="247">
        <f>FeatSheet!AK10</f>
        <v>0</v>
      </c>
      <c r="T48" s="247"/>
      <c r="U48" s="247"/>
      <c r="V48" s="247"/>
      <c r="W48" s="235" t="s">
        <v>126</v>
      </c>
      <c r="X48" s="250">
        <f>WISMOD</f>
        <v>1</v>
      </c>
      <c r="Y48" s="250"/>
      <c r="Z48" s="250"/>
      <c r="AA48" s="250"/>
      <c r="AB48" s="235" t="s">
        <v>126</v>
      </c>
      <c r="AC48" s="220">
        <v>0</v>
      </c>
      <c r="AD48" s="220"/>
      <c r="AE48" s="220"/>
      <c r="AF48" s="220"/>
      <c r="AG48" s="235" t="s">
        <v>126</v>
      </c>
      <c r="AH48" s="220"/>
      <c r="AI48" s="220"/>
      <c r="AJ48" s="220"/>
      <c r="AK48" s="220"/>
      <c r="AL48" s="249" t="s">
        <v>126</v>
      </c>
      <c r="AM48" s="242"/>
      <c r="AN48" s="242"/>
      <c r="AO48" s="242"/>
      <c r="AP48" s="242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11" t="str">
        <f>FeatSheet!C12</f>
        <v>Diplomacy</v>
      </c>
      <c r="BJ48" s="211"/>
      <c r="BK48" s="211"/>
      <c r="BL48" s="211"/>
      <c r="BM48" s="211"/>
      <c r="BN48" s="211"/>
      <c r="BO48" s="211"/>
      <c r="BP48" s="211"/>
      <c r="BQ48" s="211"/>
      <c r="BR48" s="211"/>
      <c r="BS48" s="211"/>
      <c r="BT48" s="211"/>
      <c r="BU48" s="211"/>
      <c r="BV48" s="211"/>
      <c r="BW48" s="211"/>
      <c r="BX48" s="211"/>
      <c r="BY48" s="221" t="str">
        <f>FeatSheet!I12</f>
        <v>CHA</v>
      </c>
      <c r="BZ48" s="221"/>
      <c r="CA48" s="221"/>
      <c r="CB48" s="221"/>
      <c r="CC48" s="222"/>
      <c r="CD48" s="225">
        <f>IF(AND(FeatSheet!G12=1,FeatSheet!D12=0)=TRUE,"",(CI48+CN48+CS48))</f>
        <v>7</v>
      </c>
      <c r="CE48" s="225"/>
      <c r="CF48" s="225"/>
      <c r="CG48" s="225"/>
      <c r="CH48" s="210" t="s">
        <v>125</v>
      </c>
      <c r="CI48" s="218">
        <f>FeatSheet!J12</f>
        <v>3</v>
      </c>
      <c r="CJ48" s="218"/>
      <c r="CK48" s="218"/>
      <c r="CL48" s="218"/>
      <c r="CM48" s="210" t="s">
        <v>126</v>
      </c>
      <c r="CN48" s="218">
        <f>ROUNDDOWN(FeatSheet!F12,0)</f>
        <v>4</v>
      </c>
      <c r="CO48" s="218"/>
      <c r="CP48" s="218"/>
      <c r="CQ48" s="218"/>
      <c r="CR48" s="210" t="s">
        <v>126</v>
      </c>
      <c r="CS48" s="218"/>
      <c r="CT48" s="218"/>
      <c r="CU48" s="218"/>
      <c r="CV48" s="218"/>
      <c r="CW48" s="152" t="s">
        <v>296</v>
      </c>
    </row>
    <row r="49" spans="1:104" ht="12.75" customHeight="1" thickBot="1" x14ac:dyDescent="0.25">
      <c r="A49" s="82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83"/>
      <c r="N49" s="251"/>
      <c r="O49" s="251"/>
      <c r="P49" s="251"/>
      <c r="Q49" s="251"/>
      <c r="R49" s="235"/>
      <c r="S49" s="247"/>
      <c r="T49" s="247"/>
      <c r="U49" s="247"/>
      <c r="V49" s="247"/>
      <c r="W49" s="235"/>
      <c r="X49" s="250"/>
      <c r="Y49" s="250"/>
      <c r="Z49" s="250"/>
      <c r="AA49" s="250"/>
      <c r="AB49" s="235"/>
      <c r="AC49" s="220"/>
      <c r="AD49" s="220"/>
      <c r="AE49" s="220"/>
      <c r="AF49" s="220"/>
      <c r="AG49" s="235"/>
      <c r="AH49" s="220"/>
      <c r="AI49" s="220"/>
      <c r="AJ49" s="220"/>
      <c r="AK49" s="220"/>
      <c r="AL49" s="249"/>
      <c r="AM49" s="242"/>
      <c r="AN49" s="242"/>
      <c r="AO49" s="242"/>
      <c r="AP49" s="242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21"/>
      <c r="BZ49" s="221"/>
      <c r="CA49" s="221"/>
      <c r="CB49" s="221"/>
      <c r="CC49" s="222"/>
      <c r="CD49" s="225"/>
      <c r="CE49" s="225"/>
      <c r="CF49" s="225"/>
      <c r="CG49" s="225"/>
      <c r="CH49" s="210"/>
      <c r="CI49" s="218"/>
      <c r="CJ49" s="218"/>
      <c r="CK49" s="218"/>
      <c r="CL49" s="218"/>
      <c r="CM49" s="210"/>
      <c r="CN49" s="218"/>
      <c r="CO49" s="218"/>
      <c r="CP49" s="218"/>
      <c r="CQ49" s="218"/>
      <c r="CR49" s="210"/>
      <c r="CS49" s="218"/>
      <c r="CT49" s="218"/>
      <c r="CU49" s="218"/>
      <c r="CV49" s="218"/>
      <c r="CW49" s="84"/>
      <c r="CZ49" s="71">
        <v>10</v>
      </c>
    </row>
    <row r="50" spans="1:104" ht="13.5" customHeight="1" thickBot="1" x14ac:dyDescent="0.25">
      <c r="A50" s="82"/>
      <c r="B50" s="246" t="s">
        <v>159</v>
      </c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83"/>
      <c r="N50" s="251"/>
      <c r="O50" s="251"/>
      <c r="P50" s="251"/>
      <c r="Q50" s="251"/>
      <c r="R50" s="235"/>
      <c r="S50" s="247"/>
      <c r="T50" s="247"/>
      <c r="U50" s="247"/>
      <c r="V50" s="247"/>
      <c r="W50" s="235"/>
      <c r="X50" s="250"/>
      <c r="Y50" s="250"/>
      <c r="Z50" s="250"/>
      <c r="AA50" s="250"/>
      <c r="AB50" s="235"/>
      <c r="AC50" s="220"/>
      <c r="AD50" s="220"/>
      <c r="AE50" s="220"/>
      <c r="AF50" s="220"/>
      <c r="AG50" s="235"/>
      <c r="AH50" s="220"/>
      <c r="AI50" s="220"/>
      <c r="AJ50" s="220"/>
      <c r="AK50" s="220"/>
      <c r="AL50" s="249"/>
      <c r="AM50" s="242"/>
      <c r="AN50" s="242"/>
      <c r="AO50" s="242"/>
      <c r="AP50" s="242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11" t="str">
        <f>FeatSheet!C13</f>
        <v>Disable Device</v>
      </c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21" t="str">
        <f>FeatSheet!I13</f>
        <v>INT</v>
      </c>
      <c r="BZ50" s="221"/>
      <c r="CA50" s="221"/>
      <c r="CB50" s="221"/>
      <c r="CC50" s="222"/>
      <c r="CD50" s="225" t="str">
        <f>IF(AND(FeatSheet!G13=1,FeatSheet!D13=0)=TRUE,"",(CI50+CN50+CS50))</f>
        <v/>
      </c>
      <c r="CE50" s="225"/>
      <c r="CF50" s="225"/>
      <c r="CG50" s="225"/>
      <c r="CH50" s="210" t="s">
        <v>125</v>
      </c>
      <c r="CI50" s="218">
        <f>FeatSheet!J13</f>
        <v>2</v>
      </c>
      <c r="CJ50" s="218"/>
      <c r="CK50" s="218"/>
      <c r="CL50" s="218"/>
      <c r="CM50" s="210" t="s">
        <v>126</v>
      </c>
      <c r="CN50" s="218">
        <f>ROUNDDOWN(FeatSheet!F13,0)</f>
        <v>0</v>
      </c>
      <c r="CO50" s="218"/>
      <c r="CP50" s="218"/>
      <c r="CQ50" s="218"/>
      <c r="CR50" s="210" t="s">
        <v>126</v>
      </c>
      <c r="CS50" s="218"/>
      <c r="CT50" s="218"/>
      <c r="CU50" s="218"/>
      <c r="CV50" s="218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21"/>
      <c r="BZ51" s="221"/>
      <c r="CA51" s="221"/>
      <c r="CB51" s="221"/>
      <c r="CC51" s="222"/>
      <c r="CD51" s="225"/>
      <c r="CE51" s="225"/>
      <c r="CF51" s="225"/>
      <c r="CG51" s="225"/>
      <c r="CH51" s="210"/>
      <c r="CI51" s="218"/>
      <c r="CJ51" s="218"/>
      <c r="CK51" s="218"/>
      <c r="CL51" s="218"/>
      <c r="CM51" s="210"/>
      <c r="CN51" s="218"/>
      <c r="CO51" s="218"/>
      <c r="CP51" s="218"/>
      <c r="CQ51" s="218"/>
      <c r="CR51" s="210"/>
      <c r="CS51" s="218"/>
      <c r="CT51" s="218"/>
      <c r="CU51" s="218"/>
      <c r="CV51" s="218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11" t="str">
        <f>FeatSheet!C14</f>
        <v>Disguise</v>
      </c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21" t="str">
        <f>FeatSheet!I14</f>
        <v>CHA</v>
      </c>
      <c r="BZ52" s="221"/>
      <c r="CA52" s="221"/>
      <c r="CB52" s="221"/>
      <c r="CC52" s="222"/>
      <c r="CD52" s="225">
        <f>IF(AND(FeatSheet!G14=1,FeatSheet!D14=0)=TRUE,"",(CI52+CN52+CS52))</f>
        <v>3</v>
      </c>
      <c r="CE52" s="225"/>
      <c r="CF52" s="225"/>
      <c r="CG52" s="225"/>
      <c r="CH52" s="210" t="s">
        <v>125</v>
      </c>
      <c r="CI52" s="218">
        <f>FeatSheet!J14</f>
        <v>3</v>
      </c>
      <c r="CJ52" s="218"/>
      <c r="CK52" s="218"/>
      <c r="CL52" s="218"/>
      <c r="CM52" s="210" t="s">
        <v>126</v>
      </c>
      <c r="CN52" s="218">
        <f>ROUNDDOWN(FeatSheet!F14,0)</f>
        <v>0</v>
      </c>
      <c r="CO52" s="218"/>
      <c r="CP52" s="218"/>
      <c r="CQ52" s="218"/>
      <c r="CR52" s="210" t="s">
        <v>126</v>
      </c>
      <c r="CS52" s="218"/>
      <c r="CT52" s="218"/>
      <c r="CU52" s="218"/>
      <c r="CV52" s="218"/>
      <c r="CW52" s="152" t="s">
        <v>295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118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160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161</v>
      </c>
      <c r="AL53" s="240"/>
      <c r="AM53" s="240"/>
      <c r="AN53" s="240"/>
      <c r="AO53" s="83"/>
      <c r="AP53" s="240" t="s">
        <v>132</v>
      </c>
      <c r="AQ53" s="240"/>
      <c r="AR53" s="240"/>
      <c r="AS53" s="240"/>
      <c r="AT53" s="83"/>
      <c r="AU53" s="240" t="s">
        <v>134</v>
      </c>
      <c r="AV53" s="240"/>
      <c r="AW53" s="240"/>
      <c r="AX53" s="240"/>
      <c r="AY53" s="83"/>
      <c r="AZ53" s="245" t="s">
        <v>117</v>
      </c>
      <c r="BA53" s="245"/>
      <c r="BB53" s="245"/>
      <c r="BC53" s="245"/>
      <c r="BD53" s="83"/>
      <c r="BE53" s="83"/>
      <c r="BF53" s="83"/>
      <c r="BG53" s="216"/>
      <c r="BH53" s="216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21"/>
      <c r="BZ53" s="221"/>
      <c r="CA53" s="221"/>
      <c r="CB53" s="221"/>
      <c r="CC53" s="222"/>
      <c r="CD53" s="225"/>
      <c r="CE53" s="225"/>
      <c r="CF53" s="225"/>
      <c r="CG53" s="225"/>
      <c r="CH53" s="210"/>
      <c r="CI53" s="218"/>
      <c r="CJ53" s="218"/>
      <c r="CK53" s="218"/>
      <c r="CL53" s="218"/>
      <c r="CM53" s="210"/>
      <c r="CN53" s="218"/>
      <c r="CO53" s="218"/>
      <c r="CP53" s="218"/>
      <c r="CQ53" s="218"/>
      <c r="CR53" s="210"/>
      <c r="CS53" s="218"/>
      <c r="CT53" s="218"/>
      <c r="CU53" s="218"/>
      <c r="CV53" s="218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5"/>
      <c r="BA54" s="245"/>
      <c r="BB54" s="245"/>
      <c r="BC54" s="245"/>
      <c r="BD54" s="83"/>
      <c r="BE54" s="83"/>
      <c r="BF54" s="83"/>
      <c r="BG54" s="216"/>
      <c r="BH54" s="216"/>
      <c r="BI54" s="211" t="str">
        <f>FeatSheet!C15</f>
        <v>Escape Artist*</v>
      </c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21" t="str">
        <f>FeatSheet!I15</f>
        <v>DEX</v>
      </c>
      <c r="BZ54" s="221"/>
      <c r="CA54" s="221"/>
      <c r="CB54" s="221"/>
      <c r="CC54" s="222"/>
      <c r="CD54" s="225">
        <f>IF(AND(FeatSheet!G15=1,FeatSheet!D15=0)=TRUE,"",(CI54+CN54+CS54))</f>
        <v>2</v>
      </c>
      <c r="CE54" s="225"/>
      <c r="CF54" s="225"/>
      <c r="CG54" s="225"/>
      <c r="CH54" s="210" t="s">
        <v>125</v>
      </c>
      <c r="CI54" s="218">
        <f>FeatSheet!J15</f>
        <v>2</v>
      </c>
      <c r="CJ54" s="218"/>
      <c r="CK54" s="218"/>
      <c r="CL54" s="218"/>
      <c r="CM54" s="210" t="s">
        <v>126</v>
      </c>
      <c r="CN54" s="218">
        <f>ROUNDDOWN(FeatSheet!F15,0)</f>
        <v>0</v>
      </c>
      <c r="CO54" s="218"/>
      <c r="CP54" s="218"/>
      <c r="CQ54" s="218"/>
      <c r="CR54" s="210" t="s">
        <v>126</v>
      </c>
      <c r="CS54" s="218"/>
      <c r="CT54" s="218"/>
      <c r="CU54" s="218"/>
      <c r="CV54" s="218"/>
      <c r="CW54" s="84"/>
    </row>
    <row r="55" spans="1:104" ht="12.75" customHeight="1" x14ac:dyDescent="0.2">
      <c r="A55" s="82"/>
      <c r="B55" s="248" t="s">
        <v>122</v>
      </c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97"/>
      <c r="N55" s="244">
        <f>STRMOD</f>
        <v>0</v>
      </c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35" t="s">
        <v>125</v>
      </c>
      <c r="AA55" s="243"/>
      <c r="AB55" s="243"/>
      <c r="AC55" s="243"/>
      <c r="AD55" s="243"/>
      <c r="AE55" s="243"/>
      <c r="AF55" s="243"/>
      <c r="AG55" s="243"/>
      <c r="AH55" s="243"/>
      <c r="AI55" s="243"/>
      <c r="AJ55" s="235" t="s">
        <v>126</v>
      </c>
      <c r="AK55" s="247"/>
      <c r="AL55" s="247"/>
      <c r="AM55" s="247"/>
      <c r="AN55" s="247"/>
      <c r="AO55" s="235" t="s">
        <v>126</v>
      </c>
      <c r="AP55" s="220"/>
      <c r="AQ55" s="220"/>
      <c r="AR55" s="220"/>
      <c r="AS55" s="220"/>
      <c r="AT55" s="235" t="s">
        <v>126</v>
      </c>
      <c r="AU55" s="220"/>
      <c r="AV55" s="220"/>
      <c r="AW55" s="220"/>
      <c r="AX55" s="220"/>
      <c r="AY55" s="241" t="s">
        <v>126</v>
      </c>
      <c r="AZ55" s="242"/>
      <c r="BA55" s="242"/>
      <c r="BB55" s="242"/>
      <c r="BC55" s="242"/>
      <c r="BD55" s="83"/>
      <c r="BE55" s="83"/>
      <c r="BF55" s="83"/>
      <c r="BG55" s="216"/>
      <c r="BH55" s="216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21"/>
      <c r="BZ55" s="221"/>
      <c r="CA55" s="221"/>
      <c r="CB55" s="221"/>
      <c r="CC55" s="222"/>
      <c r="CD55" s="225"/>
      <c r="CE55" s="225"/>
      <c r="CF55" s="225"/>
      <c r="CG55" s="225"/>
      <c r="CH55" s="210"/>
      <c r="CI55" s="218"/>
      <c r="CJ55" s="218"/>
      <c r="CK55" s="218"/>
      <c r="CL55" s="218"/>
      <c r="CM55" s="210"/>
      <c r="CN55" s="218"/>
      <c r="CO55" s="218"/>
      <c r="CP55" s="218"/>
      <c r="CQ55" s="218"/>
      <c r="CR55" s="210"/>
      <c r="CS55" s="218"/>
      <c r="CT55" s="218"/>
      <c r="CU55" s="218"/>
      <c r="CV55" s="218"/>
      <c r="CW55" s="84"/>
      <c r="CZ55" s="71">
        <v>13</v>
      </c>
    </row>
    <row r="56" spans="1:104" ht="12.75" customHeight="1" x14ac:dyDescent="0.2">
      <c r="A56" s="82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97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35"/>
      <c r="AA56" s="243"/>
      <c r="AB56" s="243"/>
      <c r="AC56" s="243"/>
      <c r="AD56" s="243"/>
      <c r="AE56" s="243"/>
      <c r="AF56" s="243"/>
      <c r="AG56" s="243"/>
      <c r="AH56" s="243"/>
      <c r="AI56" s="243"/>
      <c r="AJ56" s="235"/>
      <c r="AK56" s="247"/>
      <c r="AL56" s="247"/>
      <c r="AM56" s="247"/>
      <c r="AN56" s="247"/>
      <c r="AO56" s="235"/>
      <c r="AP56" s="220"/>
      <c r="AQ56" s="220"/>
      <c r="AR56" s="220"/>
      <c r="AS56" s="220"/>
      <c r="AT56" s="235"/>
      <c r="AU56" s="220"/>
      <c r="AV56" s="220"/>
      <c r="AW56" s="220"/>
      <c r="AX56" s="220"/>
      <c r="AY56" s="241"/>
      <c r="AZ56" s="242"/>
      <c r="BA56" s="242"/>
      <c r="BB56" s="242"/>
      <c r="BC56" s="242"/>
      <c r="BD56" s="83"/>
      <c r="BE56" s="83"/>
      <c r="BF56" s="83"/>
      <c r="BG56" s="216"/>
      <c r="BH56" s="216"/>
      <c r="BI56" s="211" t="str">
        <f>FeatSheet!C16</f>
        <v>Forgery</v>
      </c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21" t="str">
        <f>FeatSheet!I16</f>
        <v>INT</v>
      </c>
      <c r="BZ56" s="221"/>
      <c r="CA56" s="221"/>
      <c r="CB56" s="221"/>
      <c r="CC56" s="222"/>
      <c r="CD56" s="225">
        <f>IF(AND(FeatSheet!G16=1,FeatSheet!D16=0)=TRUE,"",(CI56+CN56+CS56))</f>
        <v>2</v>
      </c>
      <c r="CE56" s="225"/>
      <c r="CF56" s="225"/>
      <c r="CG56" s="225"/>
      <c r="CH56" s="210" t="s">
        <v>125</v>
      </c>
      <c r="CI56" s="218">
        <f>FeatSheet!J16-ArCkPen</f>
        <v>2</v>
      </c>
      <c r="CJ56" s="218"/>
      <c r="CK56" s="218"/>
      <c r="CL56" s="218"/>
      <c r="CM56" s="210" t="s">
        <v>126</v>
      </c>
      <c r="CN56" s="218">
        <f>ROUNDDOWN(FeatSheet!F16,0)</f>
        <v>0</v>
      </c>
      <c r="CO56" s="218"/>
      <c r="CP56" s="218"/>
      <c r="CQ56" s="218"/>
      <c r="CR56" s="210" t="s">
        <v>126</v>
      </c>
      <c r="CS56" s="218"/>
      <c r="CT56" s="218"/>
      <c r="CU56" s="218"/>
      <c r="CV56" s="218"/>
      <c r="CW56" s="84"/>
    </row>
    <row r="57" spans="1:104" ht="13.5" customHeight="1" x14ac:dyDescent="0.2">
      <c r="A57" s="82"/>
      <c r="B57" s="246" t="s">
        <v>162</v>
      </c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98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35"/>
      <c r="AA57" s="243"/>
      <c r="AB57" s="243"/>
      <c r="AC57" s="243"/>
      <c r="AD57" s="243"/>
      <c r="AE57" s="243"/>
      <c r="AF57" s="243"/>
      <c r="AG57" s="243"/>
      <c r="AH57" s="243"/>
      <c r="AI57" s="243"/>
      <c r="AJ57" s="235"/>
      <c r="AK57" s="247"/>
      <c r="AL57" s="247"/>
      <c r="AM57" s="247"/>
      <c r="AN57" s="247"/>
      <c r="AO57" s="235"/>
      <c r="AP57" s="220"/>
      <c r="AQ57" s="220"/>
      <c r="AR57" s="220"/>
      <c r="AS57" s="220"/>
      <c r="AT57" s="235"/>
      <c r="AU57" s="220"/>
      <c r="AV57" s="220"/>
      <c r="AW57" s="220"/>
      <c r="AX57" s="220"/>
      <c r="AY57" s="241"/>
      <c r="AZ57" s="242"/>
      <c r="BA57" s="242"/>
      <c r="BB57" s="242"/>
      <c r="BC57" s="242"/>
      <c r="BD57" s="83"/>
      <c r="BE57" s="83"/>
      <c r="BF57" s="83"/>
      <c r="BG57" s="216"/>
      <c r="BH57" s="216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21"/>
      <c r="BZ57" s="221"/>
      <c r="CA57" s="221"/>
      <c r="CB57" s="221"/>
      <c r="CC57" s="222"/>
      <c r="CD57" s="225"/>
      <c r="CE57" s="225"/>
      <c r="CF57" s="225"/>
      <c r="CG57" s="225"/>
      <c r="CH57" s="210"/>
      <c r="CI57" s="218"/>
      <c r="CJ57" s="218"/>
      <c r="CK57" s="218"/>
      <c r="CL57" s="218"/>
      <c r="CM57" s="210"/>
      <c r="CN57" s="218"/>
      <c r="CO57" s="218"/>
      <c r="CP57" s="218"/>
      <c r="CQ57" s="218"/>
      <c r="CR57" s="210"/>
      <c r="CS57" s="218"/>
      <c r="CT57" s="218"/>
      <c r="CU57" s="218"/>
      <c r="CV57" s="218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11" t="str">
        <f>FeatSheet!C17</f>
        <v xml:space="preserve">Handle Animal </v>
      </c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21" t="str">
        <f>FeatSheet!I17</f>
        <v>CHA</v>
      </c>
      <c r="BZ58" s="221"/>
      <c r="CA58" s="221"/>
      <c r="CB58" s="221"/>
      <c r="CC58" s="222"/>
      <c r="CD58" s="225" t="str">
        <f>IF(AND(FeatSheet!G17=1,FeatSheet!D17=0)=TRUE,"",(CI58+CN58+CS58))</f>
        <v/>
      </c>
      <c r="CE58" s="225"/>
      <c r="CF58" s="225"/>
      <c r="CG58" s="225"/>
      <c r="CH58" s="210" t="s">
        <v>125</v>
      </c>
      <c r="CI58" s="218">
        <f>FeatSheet!J17</f>
        <v>3</v>
      </c>
      <c r="CJ58" s="218"/>
      <c r="CK58" s="218"/>
      <c r="CL58" s="218"/>
      <c r="CM58" s="210" t="s">
        <v>126</v>
      </c>
      <c r="CN58" s="218">
        <f>ROUNDDOWN(FeatSheet!F17,0)</f>
        <v>0</v>
      </c>
      <c r="CO58" s="218"/>
      <c r="CP58" s="218"/>
      <c r="CQ58" s="218"/>
      <c r="CR58" s="210" t="s">
        <v>126</v>
      </c>
      <c r="CS58" s="218"/>
      <c r="CT58" s="218"/>
      <c r="CU58" s="218"/>
      <c r="CV58" s="218"/>
      <c r="CW58" s="84"/>
    </row>
    <row r="59" spans="1:104" ht="12.75" customHeight="1" x14ac:dyDescent="0.2">
      <c r="A59" s="82"/>
      <c r="B59" s="248" t="s">
        <v>127</v>
      </c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97"/>
      <c r="N59" s="244">
        <f>DEXMOD</f>
        <v>2</v>
      </c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35" t="s">
        <v>125</v>
      </c>
      <c r="AA59" s="243"/>
      <c r="AB59" s="243"/>
      <c r="AC59" s="243"/>
      <c r="AD59" s="243"/>
      <c r="AE59" s="243"/>
      <c r="AF59" s="243"/>
      <c r="AG59" s="243"/>
      <c r="AH59" s="243"/>
      <c r="AI59" s="243"/>
      <c r="AJ59" s="235" t="s">
        <v>126</v>
      </c>
      <c r="AK59" s="247"/>
      <c r="AL59" s="247"/>
      <c r="AM59" s="247"/>
      <c r="AN59" s="247"/>
      <c r="AO59" s="235" t="s">
        <v>126</v>
      </c>
      <c r="AP59" s="220"/>
      <c r="AQ59" s="220"/>
      <c r="AR59" s="220"/>
      <c r="AS59" s="220"/>
      <c r="AT59" s="235" t="s">
        <v>126</v>
      </c>
      <c r="AU59" s="220"/>
      <c r="AV59" s="220"/>
      <c r="AW59" s="220"/>
      <c r="AX59" s="220"/>
      <c r="AY59" s="241" t="s">
        <v>126</v>
      </c>
      <c r="AZ59" s="242"/>
      <c r="BA59" s="242"/>
      <c r="BB59" s="242"/>
      <c r="BC59" s="242"/>
      <c r="BD59" s="83"/>
      <c r="BE59" s="83"/>
      <c r="BF59" s="83"/>
      <c r="BG59" s="216"/>
      <c r="BH59" s="216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21"/>
      <c r="BZ59" s="221"/>
      <c r="CA59" s="221"/>
      <c r="CB59" s="221"/>
      <c r="CC59" s="222"/>
      <c r="CD59" s="225"/>
      <c r="CE59" s="225"/>
      <c r="CF59" s="225"/>
      <c r="CG59" s="225"/>
      <c r="CH59" s="210"/>
      <c r="CI59" s="218"/>
      <c r="CJ59" s="218"/>
      <c r="CK59" s="218"/>
      <c r="CL59" s="218"/>
      <c r="CM59" s="210"/>
      <c r="CN59" s="218"/>
      <c r="CO59" s="218"/>
      <c r="CP59" s="218"/>
      <c r="CQ59" s="218"/>
      <c r="CR59" s="210"/>
      <c r="CS59" s="218"/>
      <c r="CT59" s="218"/>
      <c r="CU59" s="218"/>
      <c r="CV59" s="218"/>
      <c r="CW59" s="84"/>
      <c r="CZ59" s="71">
        <v>15</v>
      </c>
    </row>
    <row r="60" spans="1:104" ht="12.75" customHeight="1" x14ac:dyDescent="0.2">
      <c r="A60" s="82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97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35"/>
      <c r="AA60" s="243"/>
      <c r="AB60" s="243"/>
      <c r="AC60" s="243"/>
      <c r="AD60" s="243"/>
      <c r="AE60" s="243"/>
      <c r="AF60" s="243"/>
      <c r="AG60" s="243"/>
      <c r="AH60" s="243"/>
      <c r="AI60" s="243"/>
      <c r="AJ60" s="235"/>
      <c r="AK60" s="247"/>
      <c r="AL60" s="247"/>
      <c r="AM60" s="247"/>
      <c r="AN60" s="247"/>
      <c r="AO60" s="235"/>
      <c r="AP60" s="220"/>
      <c r="AQ60" s="220"/>
      <c r="AR60" s="220"/>
      <c r="AS60" s="220"/>
      <c r="AT60" s="235"/>
      <c r="AU60" s="220"/>
      <c r="AV60" s="220"/>
      <c r="AW60" s="220"/>
      <c r="AX60" s="220"/>
      <c r="AY60" s="241"/>
      <c r="AZ60" s="242"/>
      <c r="BA60" s="242"/>
      <c r="BB60" s="242"/>
      <c r="BC60" s="242"/>
      <c r="BD60" s="83"/>
      <c r="BE60" s="83"/>
      <c r="BF60" s="83"/>
      <c r="BG60" s="216"/>
      <c r="BH60" s="216"/>
      <c r="BI60" s="211" t="str">
        <f>FeatSheet!C18</f>
        <v>Heal</v>
      </c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21" t="str">
        <f>FeatSheet!I18</f>
        <v>WIS</v>
      </c>
      <c r="BZ60" s="221"/>
      <c r="CA60" s="221"/>
      <c r="CB60" s="221"/>
      <c r="CC60" s="222"/>
      <c r="CD60" s="225">
        <f>IF(AND(FeatSheet!G18=1,FeatSheet!D18=0)=TRUE,"",(CI60+CN60+CS60))</f>
        <v>1</v>
      </c>
      <c r="CE60" s="225"/>
      <c r="CF60" s="225"/>
      <c r="CG60" s="225"/>
      <c r="CH60" s="210" t="s">
        <v>125</v>
      </c>
      <c r="CI60" s="218">
        <f>FeatSheet!J18</f>
        <v>1</v>
      </c>
      <c r="CJ60" s="218"/>
      <c r="CK60" s="218"/>
      <c r="CL60" s="218"/>
      <c r="CM60" s="210" t="s">
        <v>126</v>
      </c>
      <c r="CN60" s="218">
        <f>ROUNDDOWN(FeatSheet!F18,0)</f>
        <v>0</v>
      </c>
      <c r="CO60" s="218"/>
      <c r="CP60" s="218"/>
      <c r="CQ60" s="218"/>
      <c r="CR60" s="210" t="s">
        <v>126</v>
      </c>
      <c r="CS60" s="218"/>
      <c r="CT60" s="218"/>
      <c r="CU60" s="218"/>
      <c r="CV60" s="218"/>
      <c r="CW60" s="84"/>
    </row>
    <row r="61" spans="1:104" ht="13.5" customHeight="1" x14ac:dyDescent="0.2">
      <c r="A61" s="82"/>
      <c r="B61" s="246" t="s">
        <v>162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98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35"/>
      <c r="AA61" s="243"/>
      <c r="AB61" s="243"/>
      <c r="AC61" s="243"/>
      <c r="AD61" s="243"/>
      <c r="AE61" s="243"/>
      <c r="AF61" s="243"/>
      <c r="AG61" s="243"/>
      <c r="AH61" s="243"/>
      <c r="AI61" s="243"/>
      <c r="AJ61" s="235"/>
      <c r="AK61" s="247"/>
      <c r="AL61" s="247"/>
      <c r="AM61" s="247"/>
      <c r="AN61" s="247"/>
      <c r="AO61" s="235"/>
      <c r="AP61" s="220"/>
      <c r="AQ61" s="220"/>
      <c r="AR61" s="220"/>
      <c r="AS61" s="220"/>
      <c r="AT61" s="235"/>
      <c r="AU61" s="220"/>
      <c r="AV61" s="220"/>
      <c r="AW61" s="220"/>
      <c r="AX61" s="220"/>
      <c r="AY61" s="241"/>
      <c r="AZ61" s="242"/>
      <c r="BA61" s="242"/>
      <c r="BB61" s="242"/>
      <c r="BC61" s="242"/>
      <c r="BD61" s="83"/>
      <c r="BE61" s="83"/>
      <c r="BF61" s="83"/>
      <c r="BG61" s="216"/>
      <c r="BH61" s="216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21"/>
      <c r="BZ61" s="221"/>
      <c r="CA61" s="221"/>
      <c r="CB61" s="221"/>
      <c r="CC61" s="222"/>
      <c r="CD61" s="225"/>
      <c r="CE61" s="225"/>
      <c r="CF61" s="225"/>
      <c r="CG61" s="225"/>
      <c r="CH61" s="210"/>
      <c r="CI61" s="218"/>
      <c r="CJ61" s="218"/>
      <c r="CK61" s="218"/>
      <c r="CL61" s="218"/>
      <c r="CM61" s="210"/>
      <c r="CN61" s="218"/>
      <c r="CO61" s="218"/>
      <c r="CP61" s="218"/>
      <c r="CQ61" s="218"/>
      <c r="CR61" s="210"/>
      <c r="CS61" s="218"/>
      <c r="CT61" s="218"/>
      <c r="CU61" s="218"/>
      <c r="CV61" s="218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36" t="s">
        <v>118</v>
      </c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99"/>
      <c r="AA62" s="237" t="s">
        <v>160</v>
      </c>
      <c r="AB62" s="237"/>
      <c r="AC62" s="237"/>
      <c r="AD62" s="237"/>
      <c r="AE62" s="237"/>
      <c r="AF62" s="237"/>
      <c r="AG62" s="237"/>
      <c r="AH62" s="237"/>
      <c r="AI62" s="237"/>
      <c r="AJ62" s="99"/>
      <c r="AK62" s="237" t="s">
        <v>131</v>
      </c>
      <c r="AL62" s="237"/>
      <c r="AM62" s="237"/>
      <c r="AN62" s="237"/>
      <c r="AO62" s="99"/>
      <c r="AP62" s="237" t="s">
        <v>132</v>
      </c>
      <c r="AQ62" s="237"/>
      <c r="AR62" s="237"/>
      <c r="AS62" s="237"/>
      <c r="AT62" s="99"/>
      <c r="AU62" s="237" t="s">
        <v>134</v>
      </c>
      <c r="AV62" s="237"/>
      <c r="AW62" s="237"/>
      <c r="AX62" s="237"/>
      <c r="AY62" s="99"/>
      <c r="AZ62" s="238" t="s">
        <v>117</v>
      </c>
      <c r="BA62" s="238"/>
      <c r="BB62" s="238"/>
      <c r="BC62" s="238"/>
      <c r="BD62" s="83"/>
      <c r="BE62" s="83"/>
      <c r="BF62" s="83"/>
      <c r="BG62" s="216"/>
      <c r="BH62" s="216"/>
      <c r="BI62" s="211" t="str">
        <f>FeatSheet!C19</f>
        <v>Knowledge (Geography )</v>
      </c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21" t="str">
        <f>FeatSheet!I19</f>
        <v>INT</v>
      </c>
      <c r="BZ62" s="221"/>
      <c r="CA62" s="221"/>
      <c r="CB62" s="221"/>
      <c r="CC62" s="222"/>
      <c r="CD62" s="225">
        <f>IF(AND(FeatSheet!G19=1,FeatSheet!D19=0)=TRUE,"",(CI62+CN62+CS62))</f>
        <v>5</v>
      </c>
      <c r="CE62" s="225"/>
      <c r="CF62" s="225"/>
      <c r="CG62" s="225"/>
      <c r="CH62" s="210" t="s">
        <v>125</v>
      </c>
      <c r="CI62" s="218">
        <f>FeatSheet!J19</f>
        <v>2</v>
      </c>
      <c r="CJ62" s="218"/>
      <c r="CK62" s="218"/>
      <c r="CL62" s="218"/>
      <c r="CM62" s="210" t="s">
        <v>126</v>
      </c>
      <c r="CN62" s="218">
        <f>ROUNDDOWN(FeatSheet!F19,0)</f>
        <v>3</v>
      </c>
      <c r="CO62" s="218"/>
      <c r="CP62" s="218"/>
      <c r="CQ62" s="218"/>
      <c r="CR62" s="210" t="s">
        <v>126</v>
      </c>
      <c r="CS62" s="218"/>
      <c r="CT62" s="218"/>
      <c r="CU62" s="218"/>
      <c r="CV62" s="218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  <c r="Y63" s="236"/>
      <c r="Z63" s="99"/>
      <c r="AA63" s="237"/>
      <c r="AB63" s="237"/>
      <c r="AC63" s="237"/>
      <c r="AD63" s="237"/>
      <c r="AE63" s="237"/>
      <c r="AF63" s="237"/>
      <c r="AG63" s="237"/>
      <c r="AH63" s="237"/>
      <c r="AI63" s="237"/>
      <c r="AJ63" s="99"/>
      <c r="AK63" s="237"/>
      <c r="AL63" s="237"/>
      <c r="AM63" s="237"/>
      <c r="AN63" s="237"/>
      <c r="AO63" s="99"/>
      <c r="AP63" s="237"/>
      <c r="AQ63" s="237"/>
      <c r="AR63" s="237"/>
      <c r="AS63" s="237"/>
      <c r="AT63" s="99"/>
      <c r="AU63" s="237"/>
      <c r="AV63" s="237"/>
      <c r="AW63" s="237"/>
      <c r="AX63" s="237"/>
      <c r="AY63" s="99"/>
      <c r="AZ63" s="238"/>
      <c r="BA63" s="238"/>
      <c r="BB63" s="238"/>
      <c r="BC63" s="238"/>
      <c r="BD63" s="83"/>
      <c r="BE63" s="83"/>
      <c r="BF63" s="83"/>
      <c r="BG63" s="216"/>
      <c r="BH63" s="216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21"/>
      <c r="BZ63" s="221"/>
      <c r="CA63" s="221"/>
      <c r="CB63" s="221"/>
      <c r="CC63" s="222"/>
      <c r="CD63" s="225"/>
      <c r="CE63" s="225"/>
      <c r="CF63" s="225"/>
      <c r="CG63" s="225"/>
      <c r="CH63" s="210"/>
      <c r="CI63" s="218"/>
      <c r="CJ63" s="218"/>
      <c r="CK63" s="218"/>
      <c r="CL63" s="218"/>
      <c r="CM63" s="210"/>
      <c r="CN63" s="218"/>
      <c r="CO63" s="218"/>
      <c r="CP63" s="218"/>
      <c r="CQ63" s="218"/>
      <c r="CR63" s="210"/>
      <c r="CS63" s="218"/>
      <c r="CT63" s="218"/>
      <c r="CU63" s="218"/>
      <c r="CV63" s="218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11" t="str">
        <f>FeatSheet!C20</f>
        <v>Knowledge ( X )</v>
      </c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21" t="str">
        <f>FeatSheet!I20</f>
        <v>INT</v>
      </c>
      <c r="BZ64" s="221"/>
      <c r="CA64" s="221"/>
      <c r="CB64" s="221"/>
      <c r="CC64" s="222"/>
      <c r="CD64" s="225" t="str">
        <f>IF(AND(FeatSheet!G20=1,FeatSheet!D20=0)=TRUE,"",(CI64+CN64+CS64))</f>
        <v/>
      </c>
      <c r="CE64" s="225"/>
      <c r="CF64" s="225"/>
      <c r="CG64" s="225"/>
      <c r="CH64" s="210" t="s">
        <v>125</v>
      </c>
      <c r="CI64" s="218">
        <f>FeatSheet!J20</f>
        <v>2</v>
      </c>
      <c r="CJ64" s="218"/>
      <c r="CK64" s="218"/>
      <c r="CL64" s="218"/>
      <c r="CM64" s="210" t="s">
        <v>126</v>
      </c>
      <c r="CN64" s="218">
        <f>ROUNDDOWN(FeatSheet!F20,0)</f>
        <v>0</v>
      </c>
      <c r="CO64" s="218"/>
      <c r="CP64" s="218"/>
      <c r="CQ64" s="218"/>
      <c r="CR64" s="210" t="s">
        <v>126</v>
      </c>
      <c r="CS64" s="218"/>
      <c r="CT64" s="218"/>
      <c r="CU64" s="218"/>
      <c r="CV64" s="218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11"/>
      <c r="BJ65" s="211"/>
      <c r="BK65" s="211"/>
      <c r="BL65" s="211"/>
      <c r="BM65" s="211"/>
      <c r="BN65" s="211"/>
      <c r="BO65" s="211"/>
      <c r="BP65" s="211"/>
      <c r="BQ65" s="211"/>
      <c r="BR65" s="211"/>
      <c r="BS65" s="211"/>
      <c r="BT65" s="211"/>
      <c r="BU65" s="211"/>
      <c r="BV65" s="211"/>
      <c r="BW65" s="211"/>
      <c r="BX65" s="211"/>
      <c r="BY65" s="221"/>
      <c r="BZ65" s="221"/>
      <c r="CA65" s="221"/>
      <c r="CB65" s="221"/>
      <c r="CC65" s="222"/>
      <c r="CD65" s="225"/>
      <c r="CE65" s="225"/>
      <c r="CF65" s="225"/>
      <c r="CG65" s="225"/>
      <c r="CH65" s="210"/>
      <c r="CI65" s="218"/>
      <c r="CJ65" s="218"/>
      <c r="CK65" s="218"/>
      <c r="CL65" s="218"/>
      <c r="CM65" s="210"/>
      <c r="CN65" s="218"/>
      <c r="CO65" s="218"/>
      <c r="CP65" s="218"/>
      <c r="CQ65" s="218"/>
      <c r="CR65" s="210"/>
      <c r="CS65" s="218"/>
      <c r="CT65" s="218"/>
      <c r="CU65" s="218"/>
      <c r="CV65" s="218"/>
      <c r="CW65" s="84"/>
      <c r="CZ65" s="71">
        <v>18</v>
      </c>
    </row>
    <row r="66" spans="1:104" ht="12.75" customHeight="1" x14ac:dyDescent="0.2">
      <c r="A66" s="82"/>
      <c r="B66" s="231" t="s">
        <v>163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11" t="str">
        <f>FeatSheet!C21</f>
        <v>Knowledge ( Y )</v>
      </c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1"/>
      <c r="BU66" s="211"/>
      <c r="BV66" s="211"/>
      <c r="BW66" s="211"/>
      <c r="BX66" s="211"/>
      <c r="BY66" s="221" t="str">
        <f>FeatSheet!I21</f>
        <v>INT</v>
      </c>
      <c r="BZ66" s="221"/>
      <c r="CA66" s="221"/>
      <c r="CB66" s="221"/>
      <c r="CC66" s="222"/>
      <c r="CD66" s="225" t="str">
        <f>IF(AND(FeatSheet!G21=1,FeatSheet!D21=0)=TRUE,"",(CI66+CN66+CS66))</f>
        <v/>
      </c>
      <c r="CE66" s="225"/>
      <c r="CF66" s="225"/>
      <c r="CG66" s="225"/>
      <c r="CH66" s="210" t="s">
        <v>125</v>
      </c>
      <c r="CI66" s="218">
        <f>FeatSheet!J21</f>
        <v>2</v>
      </c>
      <c r="CJ66" s="218"/>
      <c r="CK66" s="218"/>
      <c r="CL66" s="218"/>
      <c r="CM66" s="210" t="s">
        <v>126</v>
      </c>
      <c r="CN66" s="218">
        <f>ROUNDDOWN(FeatSheet!F21,0)</f>
        <v>0</v>
      </c>
      <c r="CO66" s="218"/>
      <c r="CP66" s="218"/>
      <c r="CQ66" s="218"/>
      <c r="CR66" s="210" t="s">
        <v>126</v>
      </c>
      <c r="CS66" s="218"/>
      <c r="CT66" s="218"/>
      <c r="CU66" s="218"/>
      <c r="CV66" s="218"/>
      <c r="CW66" s="84"/>
    </row>
    <row r="67" spans="1:104" ht="13.5" customHeight="1" x14ac:dyDescent="0.2">
      <c r="A67" s="82"/>
      <c r="B67" s="231"/>
      <c r="C67" s="231"/>
      <c r="D67" s="231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15" t="s">
        <v>164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165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166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11"/>
      <c r="BJ67" s="211"/>
      <c r="BK67" s="211"/>
      <c r="BL67" s="211"/>
      <c r="BM67" s="211"/>
      <c r="BN67" s="211"/>
      <c r="BO67" s="211"/>
      <c r="BP67" s="211"/>
      <c r="BQ67" s="211"/>
      <c r="BR67" s="211"/>
      <c r="BS67" s="211"/>
      <c r="BT67" s="211"/>
      <c r="BU67" s="211"/>
      <c r="BV67" s="211"/>
      <c r="BW67" s="211"/>
      <c r="BX67" s="211"/>
      <c r="BY67" s="221"/>
      <c r="BZ67" s="221"/>
      <c r="CA67" s="221"/>
      <c r="CB67" s="221"/>
      <c r="CC67" s="222"/>
      <c r="CD67" s="225"/>
      <c r="CE67" s="225"/>
      <c r="CF67" s="225"/>
      <c r="CG67" s="225"/>
      <c r="CH67" s="210"/>
      <c r="CI67" s="218"/>
      <c r="CJ67" s="218"/>
      <c r="CK67" s="218"/>
      <c r="CL67" s="218"/>
      <c r="CM67" s="210"/>
      <c r="CN67" s="218"/>
      <c r="CO67" s="218"/>
      <c r="CP67" s="218"/>
      <c r="CQ67" s="218"/>
      <c r="CR67" s="210"/>
      <c r="CS67" s="218"/>
      <c r="CT67" s="218"/>
      <c r="CU67" s="218"/>
      <c r="CV67" s="218"/>
      <c r="CW67" s="84"/>
      <c r="CZ67" s="71">
        <v>19</v>
      </c>
    </row>
    <row r="68" spans="1:104" ht="12.75" customHeight="1" x14ac:dyDescent="0.2">
      <c r="A68" s="82"/>
      <c r="B68" s="234" t="s">
        <v>293</v>
      </c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2">
        <f>BAB_1+STRMOD</f>
        <v>4</v>
      </c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17" t="s">
        <v>301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>
        <v>20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11" t="str">
        <f>FeatSheet!C22</f>
        <v>Knowledge ( Z )</v>
      </c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21" t="str">
        <f>FeatSheet!I22</f>
        <v>INT</v>
      </c>
      <c r="BZ68" s="221"/>
      <c r="CA68" s="221"/>
      <c r="CB68" s="221"/>
      <c r="CC68" s="222"/>
      <c r="CD68" s="225" t="str">
        <f>IF(AND(FeatSheet!G22=1,FeatSheet!D22=0)=TRUE,"",(CI68+CN68+CS68))</f>
        <v/>
      </c>
      <c r="CE68" s="225"/>
      <c r="CF68" s="225"/>
      <c r="CG68" s="225"/>
      <c r="CH68" s="210" t="s">
        <v>125</v>
      </c>
      <c r="CI68" s="218">
        <f>FeatSheet!J22</f>
        <v>2</v>
      </c>
      <c r="CJ68" s="218"/>
      <c r="CK68" s="218"/>
      <c r="CL68" s="218"/>
      <c r="CM68" s="210" t="s">
        <v>126</v>
      </c>
      <c r="CN68" s="218">
        <f>ROUNDDOWN(FeatSheet!F22,0)</f>
        <v>0</v>
      </c>
      <c r="CO68" s="218"/>
      <c r="CP68" s="218"/>
      <c r="CQ68" s="218"/>
      <c r="CR68" s="210" t="s">
        <v>126</v>
      </c>
      <c r="CS68" s="218"/>
      <c r="CT68" s="218"/>
      <c r="CU68" s="218"/>
      <c r="CV68" s="218"/>
      <c r="CW68" s="84"/>
    </row>
    <row r="69" spans="1:104" ht="12.75" customHeight="1" x14ac:dyDescent="0.2">
      <c r="A69" s="82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11"/>
      <c r="BJ69" s="211"/>
      <c r="BK69" s="211"/>
      <c r="BL69" s="211"/>
      <c r="BM69" s="211"/>
      <c r="BN69" s="211"/>
      <c r="BO69" s="211"/>
      <c r="BP69" s="211"/>
      <c r="BQ69" s="211"/>
      <c r="BR69" s="211"/>
      <c r="BS69" s="211"/>
      <c r="BT69" s="211"/>
      <c r="BU69" s="211"/>
      <c r="BV69" s="211"/>
      <c r="BW69" s="211"/>
      <c r="BX69" s="211"/>
      <c r="BY69" s="221"/>
      <c r="BZ69" s="221"/>
      <c r="CA69" s="221"/>
      <c r="CB69" s="221"/>
      <c r="CC69" s="222"/>
      <c r="CD69" s="225"/>
      <c r="CE69" s="225"/>
      <c r="CF69" s="225"/>
      <c r="CG69" s="225"/>
      <c r="CH69" s="210"/>
      <c r="CI69" s="218"/>
      <c r="CJ69" s="218"/>
      <c r="CK69" s="218"/>
      <c r="CL69" s="218"/>
      <c r="CM69" s="210"/>
      <c r="CN69" s="218"/>
      <c r="CO69" s="218"/>
      <c r="CP69" s="218"/>
      <c r="CQ69" s="218"/>
      <c r="CR69" s="210"/>
      <c r="CS69" s="218"/>
      <c r="CT69" s="218"/>
      <c r="CU69" s="218"/>
      <c r="CV69" s="218"/>
      <c r="CW69" s="84"/>
      <c r="CZ69" s="71">
        <v>20</v>
      </c>
    </row>
    <row r="70" spans="1:104" ht="13.5" customHeight="1" x14ac:dyDescent="0.2">
      <c r="A70" s="82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11" t="str">
        <f>FeatSheet!C23</f>
        <v>Perception</v>
      </c>
      <c r="BJ70" s="211"/>
      <c r="BK70" s="211"/>
      <c r="BL70" s="211"/>
      <c r="BM70" s="211"/>
      <c r="BN70" s="211"/>
      <c r="BO70" s="211"/>
      <c r="BP70" s="211"/>
      <c r="BQ70" s="211"/>
      <c r="BR70" s="211"/>
      <c r="BS70" s="211"/>
      <c r="BT70" s="211"/>
      <c r="BU70" s="211"/>
      <c r="BV70" s="211"/>
      <c r="BW70" s="211"/>
      <c r="BX70" s="211"/>
      <c r="BY70" s="221" t="str">
        <f>FeatSheet!I23</f>
        <v>WIS</v>
      </c>
      <c r="BZ70" s="221"/>
      <c r="CA70" s="221"/>
      <c r="CB70" s="221"/>
      <c r="CC70" s="222"/>
      <c r="CD70" s="225">
        <f>IF(AND(FeatSheet!G23=1,FeatSheet!D23=0)=TRUE,"",(CI70+CN70+CS70))</f>
        <v>1</v>
      </c>
      <c r="CE70" s="225"/>
      <c r="CF70" s="225"/>
      <c r="CG70" s="225"/>
      <c r="CH70" s="210" t="s">
        <v>125</v>
      </c>
      <c r="CI70" s="218">
        <f>FeatSheet!J23</f>
        <v>1</v>
      </c>
      <c r="CJ70" s="218"/>
      <c r="CK70" s="218"/>
      <c r="CL70" s="218"/>
      <c r="CM70" s="210" t="s">
        <v>126</v>
      </c>
      <c r="CN70" s="218">
        <f>ROUNDDOWN(FeatSheet!F23,0)</f>
        <v>0</v>
      </c>
      <c r="CO70" s="218"/>
      <c r="CP70" s="218"/>
      <c r="CQ70" s="218"/>
      <c r="CR70" s="210" t="s">
        <v>126</v>
      </c>
      <c r="CS70" s="218"/>
      <c r="CT70" s="218"/>
      <c r="CU70" s="218"/>
      <c r="CV70" s="218"/>
      <c r="CW70" s="84"/>
    </row>
    <row r="71" spans="1:104" ht="13.5" customHeight="1" x14ac:dyDescent="0.2">
      <c r="A71" s="82"/>
      <c r="B71" s="226" t="s">
        <v>167</v>
      </c>
      <c r="C71" s="226"/>
      <c r="D71" s="226"/>
      <c r="E71" s="226"/>
      <c r="F71" s="226"/>
      <c r="G71" s="227" t="s">
        <v>109</v>
      </c>
      <c r="H71" s="227"/>
      <c r="I71" s="227"/>
      <c r="J71" s="227"/>
      <c r="K71" s="227"/>
      <c r="L71" s="227" t="s">
        <v>168</v>
      </c>
      <c r="M71" s="227"/>
      <c r="N71" s="227"/>
      <c r="O71" s="227"/>
      <c r="P71" s="227"/>
      <c r="Q71" s="227"/>
      <c r="R71" s="227"/>
      <c r="S71" s="227"/>
      <c r="T71" s="227"/>
      <c r="U71" s="227" t="s">
        <v>106</v>
      </c>
      <c r="V71" s="227"/>
      <c r="W71" s="227"/>
      <c r="X71" s="227"/>
      <c r="Y71" s="227"/>
      <c r="Z71" s="227"/>
      <c r="AA71" s="228" t="s">
        <v>169</v>
      </c>
      <c r="AB71" s="228"/>
      <c r="AC71" s="228"/>
      <c r="AD71" s="228"/>
      <c r="AE71" s="228"/>
      <c r="AF71" s="228"/>
      <c r="AG71" s="228"/>
      <c r="AH71" s="228"/>
      <c r="AI71" s="228"/>
      <c r="AJ71" s="228"/>
      <c r="AK71" s="228"/>
      <c r="AL71" s="228"/>
      <c r="AM71" s="228"/>
      <c r="AN71" s="228"/>
      <c r="AO71" s="228"/>
      <c r="AP71" s="228"/>
      <c r="AQ71" s="228"/>
      <c r="AR71" s="228"/>
      <c r="AS71" s="228"/>
      <c r="AT71" s="228"/>
      <c r="AU71" s="228"/>
      <c r="AV71" s="228"/>
      <c r="AW71" s="228"/>
      <c r="AX71" s="228"/>
      <c r="AY71" s="228"/>
      <c r="AZ71" s="228"/>
      <c r="BA71" s="228"/>
      <c r="BB71" s="228"/>
      <c r="BC71" s="228"/>
      <c r="BD71" s="83"/>
      <c r="BE71" s="83"/>
      <c r="BF71" s="83"/>
      <c r="BG71" s="216"/>
      <c r="BH71" s="216"/>
      <c r="BI71" s="211"/>
      <c r="BJ71" s="211"/>
      <c r="BK71" s="211"/>
      <c r="BL71" s="211"/>
      <c r="BM71" s="211"/>
      <c r="BN71" s="211"/>
      <c r="BO71" s="211"/>
      <c r="BP71" s="211"/>
      <c r="BQ71" s="211"/>
      <c r="BR71" s="211"/>
      <c r="BS71" s="211"/>
      <c r="BT71" s="211"/>
      <c r="BU71" s="211"/>
      <c r="BV71" s="211"/>
      <c r="BW71" s="211"/>
      <c r="BX71" s="211"/>
      <c r="BY71" s="221"/>
      <c r="BZ71" s="221"/>
      <c r="CA71" s="221"/>
      <c r="CB71" s="221"/>
      <c r="CC71" s="222"/>
      <c r="CD71" s="225"/>
      <c r="CE71" s="225"/>
      <c r="CF71" s="225"/>
      <c r="CG71" s="225"/>
      <c r="CH71" s="210"/>
      <c r="CI71" s="218"/>
      <c r="CJ71" s="218"/>
      <c r="CK71" s="218"/>
      <c r="CL71" s="218"/>
      <c r="CM71" s="210"/>
      <c r="CN71" s="218"/>
      <c r="CO71" s="218"/>
      <c r="CP71" s="218"/>
      <c r="CQ71" s="218"/>
      <c r="CR71" s="210"/>
      <c r="CS71" s="218"/>
      <c r="CT71" s="218"/>
      <c r="CU71" s="218"/>
      <c r="CV71" s="218"/>
      <c r="CW71" s="84"/>
      <c r="CZ71" s="71">
        <v>21</v>
      </c>
    </row>
    <row r="72" spans="1:104" ht="12.75" customHeight="1" x14ac:dyDescent="0.2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07"/>
      <c r="V72" s="207"/>
      <c r="W72" s="207"/>
      <c r="X72" s="207"/>
      <c r="Y72" s="207"/>
      <c r="Z72" s="207"/>
      <c r="AA72" s="229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83"/>
      <c r="BE72" s="83"/>
      <c r="BF72" s="83"/>
      <c r="BG72" s="216"/>
      <c r="BH72" s="216"/>
      <c r="BI72" s="211" t="str">
        <f>FeatSheet!C24</f>
        <v>Perform</v>
      </c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21" t="str">
        <f>FeatSheet!I24</f>
        <v>CHA</v>
      </c>
      <c r="BZ72" s="221"/>
      <c r="CA72" s="221"/>
      <c r="CB72" s="221"/>
      <c r="CC72" s="222"/>
      <c r="CD72" s="225">
        <f>IF(AND(FeatSheet!G24=1,FeatSheet!D24=0)=TRUE,"",(CI72+CN72+CS72))</f>
        <v>3</v>
      </c>
      <c r="CE72" s="225"/>
      <c r="CF72" s="225"/>
      <c r="CG72" s="225"/>
      <c r="CH72" s="210" t="s">
        <v>125</v>
      </c>
      <c r="CI72" s="218">
        <f>FeatSheet!J24</f>
        <v>3</v>
      </c>
      <c r="CJ72" s="218"/>
      <c r="CK72" s="218"/>
      <c r="CL72" s="218"/>
      <c r="CM72" s="210" t="s">
        <v>126</v>
      </c>
      <c r="CN72" s="218">
        <f>ROUNDDOWN(FeatSheet!F24,0)</f>
        <v>0</v>
      </c>
      <c r="CO72" s="218"/>
      <c r="CP72" s="218"/>
      <c r="CQ72" s="218"/>
      <c r="CR72" s="210" t="s">
        <v>126</v>
      </c>
      <c r="CS72" s="218"/>
      <c r="CT72" s="218"/>
      <c r="CU72" s="218"/>
      <c r="CV72" s="218"/>
      <c r="CW72" s="84"/>
    </row>
    <row r="73" spans="1:104" ht="12.75" customHeight="1" x14ac:dyDescent="0.2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83"/>
      <c r="BE73" s="83"/>
      <c r="BF73" s="83"/>
      <c r="BG73" s="216"/>
      <c r="BH73" s="216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21"/>
      <c r="BZ73" s="221"/>
      <c r="CA73" s="221"/>
      <c r="CB73" s="221"/>
      <c r="CC73" s="222"/>
      <c r="CD73" s="225"/>
      <c r="CE73" s="225"/>
      <c r="CF73" s="225"/>
      <c r="CG73" s="225"/>
      <c r="CH73" s="210"/>
      <c r="CI73" s="218"/>
      <c r="CJ73" s="218"/>
      <c r="CK73" s="218"/>
      <c r="CL73" s="218"/>
      <c r="CM73" s="210"/>
      <c r="CN73" s="218"/>
      <c r="CO73" s="218"/>
      <c r="CP73" s="218"/>
      <c r="CQ73" s="218"/>
      <c r="CR73" s="210"/>
      <c r="CS73" s="218"/>
      <c r="CT73" s="218"/>
      <c r="CU73" s="218"/>
      <c r="CV73" s="218"/>
      <c r="CW73" s="84"/>
      <c r="CZ73" s="71">
        <v>22</v>
      </c>
    </row>
    <row r="74" spans="1:104" ht="13.5" customHeight="1" x14ac:dyDescent="0.2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83"/>
      <c r="BE74" s="83"/>
      <c r="BF74" s="83"/>
      <c r="BG74" s="216"/>
      <c r="BH74" s="216"/>
      <c r="BI74" s="211" t="str">
        <f>FeatSheet!C25</f>
        <v>Profession ( Farmer )</v>
      </c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21" t="str">
        <f>FeatSheet!I25</f>
        <v>WIS</v>
      </c>
      <c r="BZ74" s="221"/>
      <c r="CA74" s="221"/>
      <c r="CB74" s="221"/>
      <c r="CC74" s="222"/>
      <c r="CD74" s="225">
        <f>IF(AND(FeatSheet!G25=1,FeatSheet!D25=0)=TRUE,"",(CI74+CN74+CS74))</f>
        <v>5</v>
      </c>
      <c r="CE74" s="225"/>
      <c r="CF74" s="225"/>
      <c r="CG74" s="225"/>
      <c r="CH74" s="210" t="s">
        <v>125</v>
      </c>
      <c r="CI74" s="218">
        <f>FeatSheet!J25</f>
        <v>1</v>
      </c>
      <c r="CJ74" s="218"/>
      <c r="CK74" s="218"/>
      <c r="CL74" s="218"/>
      <c r="CM74" s="210" t="s">
        <v>126</v>
      </c>
      <c r="CN74" s="218">
        <f>ROUNDDOWN(FeatSheet!F25,0)</f>
        <v>4</v>
      </c>
      <c r="CO74" s="218"/>
      <c r="CP74" s="218"/>
      <c r="CQ74" s="218"/>
      <c r="CR74" s="210" t="s">
        <v>126</v>
      </c>
      <c r="CS74" s="218"/>
      <c r="CT74" s="218"/>
      <c r="CU74" s="218"/>
      <c r="CV74" s="218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21"/>
      <c r="BZ75" s="221"/>
      <c r="CA75" s="221"/>
      <c r="CB75" s="221"/>
      <c r="CC75" s="222"/>
      <c r="CD75" s="225"/>
      <c r="CE75" s="225"/>
      <c r="CF75" s="225"/>
      <c r="CG75" s="225"/>
      <c r="CH75" s="210"/>
      <c r="CI75" s="218"/>
      <c r="CJ75" s="218"/>
      <c r="CK75" s="218"/>
      <c r="CL75" s="218"/>
      <c r="CM75" s="210"/>
      <c r="CN75" s="218"/>
      <c r="CO75" s="218"/>
      <c r="CP75" s="218"/>
      <c r="CQ75" s="218"/>
      <c r="CR75" s="210"/>
      <c r="CS75" s="218"/>
      <c r="CT75" s="218"/>
      <c r="CU75" s="218"/>
      <c r="CV75" s="218"/>
      <c r="CW75" s="84"/>
      <c r="CZ75" s="71">
        <v>23</v>
      </c>
    </row>
    <row r="76" spans="1:104" ht="12.75" customHeight="1" x14ac:dyDescent="0.2">
      <c r="A76" s="82"/>
      <c r="B76" s="231" t="s">
        <v>163</v>
      </c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11" t="str">
        <f>FeatSheet!C26</f>
        <v>Profession ( Border Guard )</v>
      </c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21" t="str">
        <f>FeatSheet!I26</f>
        <v>WIS</v>
      </c>
      <c r="BZ76" s="221"/>
      <c r="CA76" s="221"/>
      <c r="CB76" s="221"/>
      <c r="CC76" s="222"/>
      <c r="CD76" s="225">
        <f>IF(AND(FeatSheet!G26=1,FeatSheet!D26=0)=TRUE,"",(CI76+CN76+CS76))</f>
        <v>5</v>
      </c>
      <c r="CE76" s="225"/>
      <c r="CF76" s="225"/>
      <c r="CG76" s="225"/>
      <c r="CH76" s="210" t="s">
        <v>125</v>
      </c>
      <c r="CI76" s="218">
        <f>FeatSheet!J26</f>
        <v>1</v>
      </c>
      <c r="CJ76" s="218"/>
      <c r="CK76" s="218"/>
      <c r="CL76" s="218"/>
      <c r="CM76" s="210" t="s">
        <v>126</v>
      </c>
      <c r="CN76" s="218">
        <f>ROUNDDOWN(FeatSheet!F26,0)</f>
        <v>4</v>
      </c>
      <c r="CO76" s="218"/>
      <c r="CP76" s="218"/>
      <c r="CQ76" s="218"/>
      <c r="CR76" s="210" t="s">
        <v>126</v>
      </c>
      <c r="CS76" s="209"/>
      <c r="CT76" s="209"/>
      <c r="CU76" s="209"/>
      <c r="CV76" s="209"/>
      <c r="CW76" s="84"/>
    </row>
    <row r="77" spans="1:104" ht="13.5" customHeight="1" x14ac:dyDescent="0.2">
      <c r="A77" s="82"/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15" t="s">
        <v>164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165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166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11"/>
      <c r="BJ77" s="211"/>
      <c r="BK77" s="211"/>
      <c r="BL77" s="211"/>
      <c r="BM77" s="211"/>
      <c r="BN77" s="211"/>
      <c r="BO77" s="211"/>
      <c r="BP77" s="211"/>
      <c r="BQ77" s="211"/>
      <c r="BR77" s="211"/>
      <c r="BS77" s="211"/>
      <c r="BT77" s="211"/>
      <c r="BU77" s="211"/>
      <c r="BV77" s="211"/>
      <c r="BW77" s="211"/>
      <c r="BX77" s="211"/>
      <c r="BY77" s="221"/>
      <c r="BZ77" s="221"/>
      <c r="CA77" s="221"/>
      <c r="CB77" s="221"/>
      <c r="CC77" s="222"/>
      <c r="CD77" s="225"/>
      <c r="CE77" s="225"/>
      <c r="CF77" s="225"/>
      <c r="CG77" s="225"/>
      <c r="CH77" s="210"/>
      <c r="CI77" s="218"/>
      <c r="CJ77" s="218"/>
      <c r="CK77" s="218"/>
      <c r="CL77" s="218"/>
      <c r="CM77" s="210"/>
      <c r="CN77" s="218"/>
      <c r="CO77" s="218"/>
      <c r="CP77" s="218"/>
      <c r="CQ77" s="218"/>
      <c r="CR77" s="210"/>
      <c r="CS77" s="209"/>
      <c r="CT77" s="209"/>
      <c r="CU77" s="209"/>
      <c r="CV77" s="209"/>
      <c r="CW77" s="84"/>
      <c r="CZ77" s="71">
        <v>24</v>
      </c>
    </row>
    <row r="78" spans="1:104" ht="12.75" customHeight="1" x14ac:dyDescent="0.2">
      <c r="A78" s="82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32">
        <f>BAB_1+STRMOD</f>
        <v>4</v>
      </c>
      <c r="T78" s="232"/>
      <c r="U78" s="232"/>
      <c r="V78" s="233">
        <f>BAB_2+STRMOD</f>
        <v>2</v>
      </c>
      <c r="W78" s="233"/>
      <c r="X78" s="233"/>
      <c r="Y78" s="232">
        <f>BAB_3+STRMOD</f>
        <v>0</v>
      </c>
      <c r="Z78" s="232"/>
      <c r="AA78" s="232"/>
      <c r="AB78" s="232"/>
      <c r="AC78" s="232"/>
      <c r="AD78" s="232"/>
      <c r="AE78" s="232"/>
      <c r="AF78" s="232"/>
      <c r="AG78" s="232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11" t="str">
        <f>FeatSheet!C27</f>
        <v>Profession ( 3 )</v>
      </c>
      <c r="BJ78" s="211"/>
      <c r="BK78" s="211"/>
      <c r="BL78" s="211"/>
      <c r="BM78" s="211"/>
      <c r="BN78" s="211"/>
      <c r="BO78" s="211"/>
      <c r="BP78" s="211"/>
      <c r="BQ78" s="211"/>
      <c r="BR78" s="211"/>
      <c r="BS78" s="211"/>
      <c r="BT78" s="211"/>
      <c r="BU78" s="211"/>
      <c r="BV78" s="211"/>
      <c r="BW78" s="211"/>
      <c r="BX78" s="211"/>
      <c r="BY78" s="221" t="str">
        <f>FeatSheet!I27</f>
        <v>WIS</v>
      </c>
      <c r="BZ78" s="221"/>
      <c r="CA78" s="221"/>
      <c r="CB78" s="221"/>
      <c r="CC78" s="222"/>
      <c r="CD78" s="225" t="str">
        <f>IF(AND(FeatSheet!G27=1,FeatSheet!D27=0)=TRUE,"",(CI78+CN78+CS78))</f>
        <v/>
      </c>
      <c r="CE78" s="225"/>
      <c r="CF78" s="225"/>
      <c r="CG78" s="225"/>
      <c r="CH78" s="210" t="s">
        <v>125</v>
      </c>
      <c r="CI78" s="218">
        <f>FeatSheet!J27</f>
        <v>1</v>
      </c>
      <c r="CJ78" s="218"/>
      <c r="CK78" s="218"/>
      <c r="CL78" s="218"/>
      <c r="CM78" s="210" t="s">
        <v>126</v>
      </c>
      <c r="CN78" s="218">
        <f>ROUNDDOWN(FeatSheet!F27,0)</f>
        <v>0</v>
      </c>
      <c r="CO78" s="218"/>
      <c r="CP78" s="218"/>
      <c r="CQ78" s="218"/>
      <c r="CR78" s="210" t="s">
        <v>126</v>
      </c>
      <c r="CS78" s="218"/>
      <c r="CT78" s="218"/>
      <c r="CU78" s="218"/>
      <c r="CV78" s="218"/>
      <c r="CW78" s="84"/>
    </row>
    <row r="79" spans="1:104" ht="12.75" customHeight="1" x14ac:dyDescent="0.2">
      <c r="A79" s="82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32"/>
      <c r="T79" s="232"/>
      <c r="U79" s="232"/>
      <c r="V79" s="233"/>
      <c r="W79" s="233"/>
      <c r="X79" s="233"/>
      <c r="Y79" s="232"/>
      <c r="Z79" s="232"/>
      <c r="AA79" s="232"/>
      <c r="AB79" s="232"/>
      <c r="AC79" s="232"/>
      <c r="AD79" s="232"/>
      <c r="AE79" s="232"/>
      <c r="AF79" s="232"/>
      <c r="AG79" s="232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11"/>
      <c r="BJ79" s="211"/>
      <c r="BK79" s="211"/>
      <c r="BL79" s="211"/>
      <c r="BM79" s="211"/>
      <c r="BN79" s="211"/>
      <c r="BO79" s="211"/>
      <c r="BP79" s="211"/>
      <c r="BQ79" s="211"/>
      <c r="BR79" s="211"/>
      <c r="BS79" s="211"/>
      <c r="BT79" s="211"/>
      <c r="BU79" s="211"/>
      <c r="BV79" s="211"/>
      <c r="BW79" s="211"/>
      <c r="BX79" s="211"/>
      <c r="BY79" s="221"/>
      <c r="BZ79" s="221"/>
      <c r="CA79" s="221"/>
      <c r="CB79" s="221"/>
      <c r="CC79" s="222"/>
      <c r="CD79" s="225"/>
      <c r="CE79" s="225"/>
      <c r="CF79" s="225"/>
      <c r="CG79" s="225"/>
      <c r="CH79" s="210"/>
      <c r="CI79" s="218"/>
      <c r="CJ79" s="218"/>
      <c r="CK79" s="218"/>
      <c r="CL79" s="218"/>
      <c r="CM79" s="210"/>
      <c r="CN79" s="218"/>
      <c r="CO79" s="218"/>
      <c r="CP79" s="218"/>
      <c r="CQ79" s="218"/>
      <c r="CR79" s="210"/>
      <c r="CS79" s="218"/>
      <c r="CT79" s="218"/>
      <c r="CU79" s="218"/>
      <c r="CV79" s="218"/>
      <c r="CW79" s="84"/>
      <c r="CZ79" s="71">
        <v>25</v>
      </c>
    </row>
    <row r="80" spans="1:104" ht="13.5" customHeight="1" x14ac:dyDescent="0.2">
      <c r="A80" s="82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32"/>
      <c r="T80" s="232"/>
      <c r="U80" s="232"/>
      <c r="V80" s="233"/>
      <c r="W80" s="233"/>
      <c r="X80" s="233"/>
      <c r="Y80" s="232"/>
      <c r="Z80" s="232"/>
      <c r="AA80" s="232"/>
      <c r="AB80" s="232"/>
      <c r="AC80" s="232"/>
      <c r="AD80" s="232"/>
      <c r="AE80" s="232"/>
      <c r="AF80" s="232"/>
      <c r="AG80" s="232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11" t="str">
        <f>FeatSheet!C28</f>
        <v>Profession ( 4 )</v>
      </c>
      <c r="BJ80" s="211"/>
      <c r="BK80" s="211"/>
      <c r="BL80" s="211"/>
      <c r="BM80" s="211"/>
      <c r="BN80" s="211"/>
      <c r="BO80" s="211"/>
      <c r="BP80" s="211"/>
      <c r="BQ80" s="211"/>
      <c r="BR80" s="211"/>
      <c r="BS80" s="211"/>
      <c r="BT80" s="211"/>
      <c r="BU80" s="211"/>
      <c r="BV80" s="211"/>
      <c r="BW80" s="211"/>
      <c r="BX80" s="211"/>
      <c r="BY80" s="221" t="str">
        <f>FeatSheet!I28</f>
        <v>WIS</v>
      </c>
      <c r="BZ80" s="221"/>
      <c r="CA80" s="221"/>
      <c r="CB80" s="221"/>
      <c r="CC80" s="222"/>
      <c r="CD80" s="225" t="str">
        <f>IF(AND(FeatSheet!G28=1,FeatSheet!D28=0)=TRUE,"",(CI80+CN80+CS80))</f>
        <v/>
      </c>
      <c r="CE80" s="225"/>
      <c r="CF80" s="225"/>
      <c r="CG80" s="225"/>
      <c r="CH80" s="210" t="s">
        <v>125</v>
      </c>
      <c r="CI80" s="218">
        <f>FeatSheet!J28</f>
        <v>1</v>
      </c>
      <c r="CJ80" s="218"/>
      <c r="CK80" s="218"/>
      <c r="CL80" s="218"/>
      <c r="CM80" s="210" t="s">
        <v>126</v>
      </c>
      <c r="CN80" s="218">
        <f>ROUNDDOWN(FeatSheet!F28,0)</f>
        <v>0</v>
      </c>
      <c r="CO80" s="218"/>
      <c r="CP80" s="218"/>
      <c r="CQ80" s="218"/>
      <c r="CR80" s="210" t="s">
        <v>126</v>
      </c>
      <c r="CS80" s="209"/>
      <c r="CT80" s="209"/>
      <c r="CU80" s="209"/>
      <c r="CV80" s="209"/>
      <c r="CW80" s="84"/>
    </row>
    <row r="81" spans="1:104" ht="13.5" customHeight="1" thickBot="1" x14ac:dyDescent="0.25">
      <c r="A81" s="82"/>
      <c r="B81" s="226" t="s">
        <v>167</v>
      </c>
      <c r="C81" s="226"/>
      <c r="D81" s="226"/>
      <c r="E81" s="226"/>
      <c r="F81" s="226"/>
      <c r="G81" s="227" t="s">
        <v>109</v>
      </c>
      <c r="H81" s="227"/>
      <c r="I81" s="227"/>
      <c r="J81" s="227"/>
      <c r="K81" s="227"/>
      <c r="L81" s="227" t="s">
        <v>168</v>
      </c>
      <c r="M81" s="227"/>
      <c r="N81" s="227"/>
      <c r="O81" s="227"/>
      <c r="P81" s="227"/>
      <c r="Q81" s="227"/>
      <c r="R81" s="227"/>
      <c r="S81" s="227"/>
      <c r="T81" s="227"/>
      <c r="U81" s="227" t="s">
        <v>106</v>
      </c>
      <c r="V81" s="227"/>
      <c r="W81" s="227"/>
      <c r="X81" s="227"/>
      <c r="Y81" s="227"/>
      <c r="Z81" s="227"/>
      <c r="AA81" s="228" t="s">
        <v>169</v>
      </c>
      <c r="AB81" s="228"/>
      <c r="AC81" s="228"/>
      <c r="AD81" s="228"/>
      <c r="AE81" s="228"/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83"/>
      <c r="BE81" s="83"/>
      <c r="BF81" s="83"/>
      <c r="BG81" s="216"/>
      <c r="BH81" s="216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21"/>
      <c r="BZ81" s="221"/>
      <c r="CA81" s="221"/>
      <c r="CB81" s="221"/>
      <c r="CC81" s="222"/>
      <c r="CD81" s="225"/>
      <c r="CE81" s="225"/>
      <c r="CF81" s="225"/>
      <c r="CG81" s="225"/>
      <c r="CH81" s="210"/>
      <c r="CI81" s="218"/>
      <c r="CJ81" s="218"/>
      <c r="CK81" s="218"/>
      <c r="CL81" s="218"/>
      <c r="CM81" s="210"/>
      <c r="CN81" s="218"/>
      <c r="CO81" s="218"/>
      <c r="CP81" s="218"/>
      <c r="CQ81" s="218"/>
      <c r="CR81" s="210"/>
      <c r="CS81" s="209"/>
      <c r="CT81" s="209"/>
      <c r="CU81" s="209"/>
      <c r="CV81" s="209"/>
      <c r="CW81" s="84"/>
      <c r="CZ81" s="71">
        <v>26</v>
      </c>
    </row>
    <row r="82" spans="1:104" ht="12.75" customHeight="1" thickBot="1" x14ac:dyDescent="0.25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07"/>
      <c r="V82" s="207"/>
      <c r="W82" s="207"/>
      <c r="X82" s="207"/>
      <c r="Y82" s="207"/>
      <c r="Z82" s="207"/>
      <c r="AA82" s="229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83"/>
      <c r="BE82" s="83"/>
      <c r="BF82" s="83"/>
      <c r="BG82" s="216"/>
      <c r="BH82" s="216"/>
      <c r="BI82" s="211" t="str">
        <f>FeatSheet!C29</f>
        <v>Read Lips</v>
      </c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21" t="str">
        <f>FeatSheet!I29</f>
        <v>INT</v>
      </c>
      <c r="BZ82" s="221"/>
      <c r="CA82" s="221"/>
      <c r="CB82" s="221"/>
      <c r="CD82" s="225" t="str">
        <f>IF(AND(FeatSheet!G29=1,FeatSheet!D29=0)=TRUE,"",(CI82+CN82+CS82))</f>
        <v/>
      </c>
      <c r="CE82" s="225"/>
      <c r="CF82" s="225"/>
      <c r="CG82" s="225"/>
      <c r="CH82" s="210" t="s">
        <v>125</v>
      </c>
      <c r="CI82" s="218">
        <f>FeatSheet!J29</f>
        <v>2</v>
      </c>
      <c r="CJ82" s="218"/>
      <c r="CK82" s="218"/>
      <c r="CL82" s="218"/>
      <c r="CM82" s="210" t="s">
        <v>126</v>
      </c>
      <c r="CN82" s="218">
        <f>ROUNDDOWN(FeatSheet!F29,0)</f>
        <v>0</v>
      </c>
      <c r="CO82" s="218"/>
      <c r="CP82" s="218"/>
      <c r="CQ82" s="218"/>
      <c r="CR82" s="210" t="s">
        <v>126</v>
      </c>
      <c r="CS82" s="209"/>
      <c r="CT82" s="209"/>
      <c r="CU82" s="209"/>
      <c r="CV82" s="209"/>
      <c r="CW82" s="84"/>
    </row>
    <row r="83" spans="1:104" ht="12.75" customHeight="1" thickBot="1" x14ac:dyDescent="0.25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83"/>
      <c r="BE83" s="83"/>
      <c r="BF83" s="83"/>
      <c r="BG83" s="216"/>
      <c r="BH83" s="216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21"/>
      <c r="BZ83" s="221"/>
      <c r="CA83" s="221"/>
      <c r="CB83" s="221"/>
      <c r="CD83" s="225"/>
      <c r="CE83" s="225"/>
      <c r="CF83" s="225"/>
      <c r="CG83" s="225"/>
      <c r="CH83" s="210"/>
      <c r="CI83" s="218"/>
      <c r="CJ83" s="218"/>
      <c r="CK83" s="218"/>
      <c r="CL83" s="218"/>
      <c r="CM83" s="210"/>
      <c r="CN83" s="218"/>
      <c r="CO83" s="218"/>
      <c r="CP83" s="218"/>
      <c r="CQ83" s="218"/>
      <c r="CR83" s="210"/>
      <c r="CS83" s="209"/>
      <c r="CT83" s="209"/>
      <c r="CU83" s="209"/>
      <c r="CV83" s="209"/>
      <c r="CW83" s="84"/>
      <c r="CZ83" s="71">
        <v>27</v>
      </c>
    </row>
    <row r="84" spans="1:104" ht="13.5" customHeight="1" thickBot="1" x14ac:dyDescent="0.25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83"/>
      <c r="BE84" s="83"/>
      <c r="BF84" s="83"/>
      <c r="BG84" s="216"/>
      <c r="BH84" s="216"/>
      <c r="BI84" s="211" t="str">
        <f>FeatSheet!C30</f>
        <v>Ride</v>
      </c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21" t="str">
        <f>FeatSheet!I30</f>
        <v>DEX</v>
      </c>
      <c r="BZ84" s="221"/>
      <c r="CA84" s="221"/>
      <c r="CB84" s="221"/>
      <c r="CD84" s="225">
        <f>IF(AND(FeatSheet!G30=1,FeatSheet!D30=0)=TRUE,"",(CI84+CN84+CS84))</f>
        <v>4</v>
      </c>
      <c r="CE84" s="225"/>
      <c r="CF84" s="225"/>
      <c r="CG84" s="225"/>
      <c r="CH84" s="210" t="s">
        <v>125</v>
      </c>
      <c r="CI84" s="218">
        <f>FeatSheet!J30</f>
        <v>2</v>
      </c>
      <c r="CJ84" s="218"/>
      <c r="CK84" s="218"/>
      <c r="CL84" s="218"/>
      <c r="CM84" s="210" t="s">
        <v>126</v>
      </c>
      <c r="CN84" s="218">
        <f>ROUNDDOWN(FeatSheet!F30,0)</f>
        <v>2</v>
      </c>
      <c r="CO84" s="218"/>
      <c r="CP84" s="218"/>
      <c r="CQ84" s="218"/>
      <c r="CR84" s="210" t="s">
        <v>126</v>
      </c>
      <c r="CS84" s="209"/>
      <c r="CT84" s="209"/>
      <c r="CU84" s="209"/>
      <c r="CV84" s="209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21"/>
      <c r="BZ85" s="221"/>
      <c r="CA85" s="221"/>
      <c r="CB85" s="221"/>
      <c r="CD85" s="225"/>
      <c r="CE85" s="225"/>
      <c r="CF85" s="225"/>
      <c r="CG85" s="225"/>
      <c r="CH85" s="210"/>
      <c r="CI85" s="218"/>
      <c r="CJ85" s="218"/>
      <c r="CK85" s="218"/>
      <c r="CL85" s="218"/>
      <c r="CM85" s="210"/>
      <c r="CN85" s="218"/>
      <c r="CO85" s="218"/>
      <c r="CP85" s="218"/>
      <c r="CQ85" s="218"/>
      <c r="CR85" s="210"/>
      <c r="CS85" s="209"/>
      <c r="CT85" s="209"/>
      <c r="CU85" s="209"/>
      <c r="CV85" s="209"/>
      <c r="CW85" s="84"/>
      <c r="CZ85" s="71">
        <v>28</v>
      </c>
    </row>
    <row r="86" spans="1:104" ht="12.75" customHeight="1" x14ac:dyDescent="0.2">
      <c r="A86" s="82"/>
      <c r="B86" s="231" t="s">
        <v>163</v>
      </c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11" t="str">
        <f>FeatSheet!C31</f>
        <v>Search</v>
      </c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21" t="str">
        <f>FeatSheet!I31</f>
        <v>INT</v>
      </c>
      <c r="BZ86" s="221"/>
      <c r="CA86" s="221"/>
      <c r="CB86" s="221"/>
      <c r="CD86" s="225">
        <f>IF(AND(FeatSheet!G31=1,FeatSheet!D31=0)=TRUE,"",(CI86+CN86+CS86))</f>
        <v>2</v>
      </c>
      <c r="CE86" s="225"/>
      <c r="CF86" s="225"/>
      <c r="CG86" s="225"/>
      <c r="CH86" s="210" t="s">
        <v>125</v>
      </c>
      <c r="CI86" s="218">
        <f>FeatSheet!J31</f>
        <v>2</v>
      </c>
      <c r="CJ86" s="218"/>
      <c r="CK86" s="218"/>
      <c r="CL86" s="218"/>
      <c r="CM86" s="210" t="s">
        <v>126</v>
      </c>
      <c r="CN86" s="218">
        <f>ROUNDDOWN(FeatSheet!F31,0)</f>
        <v>0</v>
      </c>
      <c r="CO86" s="218"/>
      <c r="CP86" s="218"/>
      <c r="CQ86" s="218"/>
      <c r="CR86" s="210" t="s">
        <v>126</v>
      </c>
      <c r="CS86" s="209"/>
      <c r="CT86" s="209"/>
      <c r="CU86" s="209"/>
      <c r="CV86" s="209"/>
      <c r="CW86" s="84"/>
    </row>
    <row r="87" spans="1:104" ht="13.5" customHeight="1" thickBot="1" x14ac:dyDescent="0.25">
      <c r="A87" s="82"/>
      <c r="B87" s="231"/>
      <c r="C87" s="231"/>
      <c r="D87" s="231"/>
      <c r="E87" s="231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15" t="s">
        <v>164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165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166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11"/>
      <c r="BJ87" s="211"/>
      <c r="BK87" s="211"/>
      <c r="BL87" s="211"/>
      <c r="BM87" s="211"/>
      <c r="BN87" s="211"/>
      <c r="BO87" s="211"/>
      <c r="BP87" s="211"/>
      <c r="BQ87" s="211"/>
      <c r="BR87" s="211"/>
      <c r="BS87" s="211"/>
      <c r="BT87" s="211"/>
      <c r="BU87" s="211"/>
      <c r="BV87" s="211"/>
      <c r="BW87" s="211"/>
      <c r="BX87" s="211"/>
      <c r="BY87" s="221"/>
      <c r="BZ87" s="221"/>
      <c r="CA87" s="221"/>
      <c r="CB87" s="221"/>
      <c r="CD87" s="225"/>
      <c r="CE87" s="225"/>
      <c r="CF87" s="225"/>
      <c r="CG87" s="225"/>
      <c r="CH87" s="210"/>
      <c r="CI87" s="218"/>
      <c r="CJ87" s="218"/>
      <c r="CK87" s="218"/>
      <c r="CL87" s="218"/>
      <c r="CM87" s="210"/>
      <c r="CN87" s="218"/>
      <c r="CO87" s="218"/>
      <c r="CP87" s="218"/>
      <c r="CQ87" s="218"/>
      <c r="CR87" s="210"/>
      <c r="CS87" s="209"/>
      <c r="CT87" s="209"/>
      <c r="CU87" s="209"/>
      <c r="CV87" s="209"/>
      <c r="CW87" s="84"/>
      <c r="CZ87" s="71">
        <v>29</v>
      </c>
    </row>
    <row r="88" spans="1:104" ht="12.75" customHeight="1" thickBot="1" x14ac:dyDescent="0.25">
      <c r="A88" s="82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32">
        <f>BAB_1+STRMOD</f>
        <v>4</v>
      </c>
      <c r="T88" s="232"/>
      <c r="U88" s="232"/>
      <c r="V88" s="232">
        <f>BAB_2+STRMOD</f>
        <v>2</v>
      </c>
      <c r="W88" s="232"/>
      <c r="X88" s="232"/>
      <c r="Y88" s="232">
        <f>BAB_3+STRMOD</f>
        <v>0</v>
      </c>
      <c r="Z88" s="232"/>
      <c r="AA88" s="232"/>
      <c r="AB88" s="232"/>
      <c r="AC88" s="232"/>
      <c r="AD88" s="232"/>
      <c r="AE88" s="232"/>
      <c r="AF88" s="232"/>
      <c r="AG88" s="232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11" t="str">
        <f>FeatSheet!C32</f>
        <v>Sense Motive</v>
      </c>
      <c r="BJ88" s="211"/>
      <c r="BK88" s="211"/>
      <c r="BL88" s="211"/>
      <c r="BM88" s="211"/>
      <c r="BN88" s="211"/>
      <c r="BO88" s="211"/>
      <c r="BP88" s="211"/>
      <c r="BQ88" s="211"/>
      <c r="BR88" s="211"/>
      <c r="BS88" s="211"/>
      <c r="BT88" s="211"/>
      <c r="BU88" s="211"/>
      <c r="BV88" s="211"/>
      <c r="BW88" s="211"/>
      <c r="BX88" s="211"/>
      <c r="BY88" s="221" t="str">
        <f>FeatSheet!I32</f>
        <v>WIS</v>
      </c>
      <c r="BZ88" s="221"/>
      <c r="CA88" s="221"/>
      <c r="CB88" s="221"/>
      <c r="CC88" s="222"/>
      <c r="CD88" s="225">
        <f>IF(AND(FeatSheet!G32=1,FeatSheet!D32=0)=TRUE,"",(CI88+CN88+CS88))</f>
        <v>5</v>
      </c>
      <c r="CE88" s="225"/>
      <c r="CF88" s="225"/>
      <c r="CG88" s="225"/>
      <c r="CH88" s="210" t="s">
        <v>125</v>
      </c>
      <c r="CI88" s="218">
        <f>FeatSheet!J32</f>
        <v>1</v>
      </c>
      <c r="CJ88" s="218"/>
      <c r="CK88" s="218"/>
      <c r="CL88" s="218"/>
      <c r="CM88" s="210" t="s">
        <v>126</v>
      </c>
      <c r="CN88" s="218">
        <f>ROUNDDOWN(FeatSheet!F32,0)</f>
        <v>4</v>
      </c>
      <c r="CO88" s="218"/>
      <c r="CP88" s="218"/>
      <c r="CQ88" s="218"/>
      <c r="CR88" s="210" t="s">
        <v>126</v>
      </c>
      <c r="CS88" s="209"/>
      <c r="CT88" s="209"/>
      <c r="CU88" s="209"/>
      <c r="CV88" s="209"/>
      <c r="CW88" s="84"/>
    </row>
    <row r="89" spans="1:104" ht="12.75" customHeight="1" thickBot="1" x14ac:dyDescent="0.25">
      <c r="A89" s="82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2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11"/>
      <c r="BJ89" s="211"/>
      <c r="BK89" s="211"/>
      <c r="BL89" s="211"/>
      <c r="BM89" s="211"/>
      <c r="BN89" s="211"/>
      <c r="BO89" s="211"/>
      <c r="BP89" s="211"/>
      <c r="BQ89" s="211"/>
      <c r="BR89" s="211"/>
      <c r="BS89" s="211"/>
      <c r="BT89" s="211"/>
      <c r="BU89" s="211"/>
      <c r="BV89" s="211"/>
      <c r="BW89" s="211"/>
      <c r="BX89" s="211"/>
      <c r="BY89" s="221"/>
      <c r="BZ89" s="221"/>
      <c r="CA89" s="221"/>
      <c r="CB89" s="221"/>
      <c r="CC89" s="222"/>
      <c r="CD89" s="225"/>
      <c r="CE89" s="225"/>
      <c r="CF89" s="225"/>
      <c r="CG89" s="225"/>
      <c r="CH89" s="210"/>
      <c r="CI89" s="218"/>
      <c r="CJ89" s="218"/>
      <c r="CK89" s="218"/>
      <c r="CL89" s="218"/>
      <c r="CM89" s="210"/>
      <c r="CN89" s="218"/>
      <c r="CO89" s="218"/>
      <c r="CP89" s="218"/>
      <c r="CQ89" s="218"/>
      <c r="CR89" s="210"/>
      <c r="CS89" s="209"/>
      <c r="CT89" s="209"/>
      <c r="CU89" s="209"/>
      <c r="CV89" s="209"/>
      <c r="CW89" s="84"/>
      <c r="CZ89" s="71">
        <v>30</v>
      </c>
    </row>
    <row r="90" spans="1:104" ht="13.5" customHeight="1" thickBot="1" x14ac:dyDescent="0.25">
      <c r="A90" s="82"/>
      <c r="B90" s="219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  <c r="AF90" s="232"/>
      <c r="AG90" s="232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11" t="str">
        <f>FeatSheet!C33</f>
        <v>Sleight of Hand *</v>
      </c>
      <c r="BJ90" s="211"/>
      <c r="BK90" s="211"/>
      <c r="BL90" s="211"/>
      <c r="BM90" s="211"/>
      <c r="BN90" s="211"/>
      <c r="BO90" s="211"/>
      <c r="BP90" s="211"/>
      <c r="BQ90" s="211"/>
      <c r="BR90" s="211"/>
      <c r="BS90" s="211"/>
      <c r="BT90" s="211"/>
      <c r="BU90" s="211"/>
      <c r="BV90" s="211"/>
      <c r="BW90" s="211"/>
      <c r="BX90" s="211"/>
      <c r="BY90" s="221" t="str">
        <f>FeatSheet!I33</f>
        <v>DEX</v>
      </c>
      <c r="BZ90" s="221"/>
      <c r="CA90" s="221"/>
      <c r="CB90" s="221"/>
      <c r="CC90" s="222"/>
      <c r="CD90" s="225" t="str">
        <f>IF(AND(FeatSheet!G33=1,FeatSheet!D33=0)=TRUE,"",(CI90+CN90+CS90))</f>
        <v/>
      </c>
      <c r="CE90" s="225"/>
      <c r="CF90" s="225"/>
      <c r="CG90" s="225"/>
      <c r="CH90" s="210" t="s">
        <v>125</v>
      </c>
      <c r="CI90" s="218">
        <f>FeatSheet!J33</f>
        <v>2</v>
      </c>
      <c r="CJ90" s="218"/>
      <c r="CK90" s="218"/>
      <c r="CL90" s="218"/>
      <c r="CM90" s="210" t="s">
        <v>126</v>
      </c>
      <c r="CN90" s="218">
        <f>ROUNDDOWN(FeatSheet!F33,0)</f>
        <v>0</v>
      </c>
      <c r="CO90" s="218"/>
      <c r="CP90" s="218"/>
      <c r="CQ90" s="218"/>
      <c r="CR90" s="210" t="s">
        <v>126</v>
      </c>
      <c r="CS90" s="218"/>
      <c r="CT90" s="218"/>
      <c r="CU90" s="218"/>
      <c r="CV90" s="218"/>
      <c r="CW90" s="84"/>
    </row>
    <row r="91" spans="1:104" ht="13.5" customHeight="1" thickBot="1" x14ac:dyDescent="0.25">
      <c r="A91" s="82"/>
      <c r="B91" s="226" t="s">
        <v>167</v>
      </c>
      <c r="C91" s="226"/>
      <c r="D91" s="226"/>
      <c r="E91" s="226"/>
      <c r="F91" s="226"/>
      <c r="G91" s="227" t="s">
        <v>109</v>
      </c>
      <c r="H91" s="227"/>
      <c r="I91" s="227"/>
      <c r="J91" s="227"/>
      <c r="K91" s="227"/>
      <c r="L91" s="227" t="s">
        <v>168</v>
      </c>
      <c r="M91" s="227"/>
      <c r="N91" s="227"/>
      <c r="O91" s="227"/>
      <c r="P91" s="227"/>
      <c r="Q91" s="227"/>
      <c r="R91" s="227"/>
      <c r="S91" s="227"/>
      <c r="T91" s="227"/>
      <c r="U91" s="227" t="s">
        <v>106</v>
      </c>
      <c r="V91" s="227"/>
      <c r="W91" s="227"/>
      <c r="X91" s="227"/>
      <c r="Y91" s="227"/>
      <c r="Z91" s="227"/>
      <c r="AA91" s="228" t="s">
        <v>169</v>
      </c>
      <c r="AB91" s="228"/>
      <c r="AC91" s="228"/>
      <c r="AD91" s="228"/>
      <c r="AE91" s="228"/>
      <c r="AF91" s="228"/>
      <c r="AG91" s="228"/>
      <c r="AH91" s="228"/>
      <c r="AI91" s="228"/>
      <c r="AJ91" s="228"/>
      <c r="AK91" s="228"/>
      <c r="AL91" s="228"/>
      <c r="AM91" s="228"/>
      <c r="AN91" s="228"/>
      <c r="AO91" s="228"/>
      <c r="AP91" s="228"/>
      <c r="AQ91" s="228"/>
      <c r="AR91" s="228"/>
      <c r="AS91" s="228"/>
      <c r="AT91" s="228"/>
      <c r="AU91" s="228"/>
      <c r="AV91" s="228"/>
      <c r="AW91" s="228"/>
      <c r="AX91" s="228"/>
      <c r="AY91" s="228"/>
      <c r="AZ91" s="228"/>
      <c r="BA91" s="228"/>
      <c r="BB91" s="228"/>
      <c r="BC91" s="228"/>
      <c r="BD91" s="83"/>
      <c r="BE91" s="83"/>
      <c r="BF91" s="83"/>
      <c r="BG91" s="216"/>
      <c r="BH91" s="216"/>
      <c r="BI91" s="211"/>
      <c r="BJ91" s="211"/>
      <c r="BK91" s="211"/>
      <c r="BL91" s="211"/>
      <c r="BM91" s="211"/>
      <c r="BN91" s="211"/>
      <c r="BO91" s="211"/>
      <c r="BP91" s="211"/>
      <c r="BQ91" s="211"/>
      <c r="BR91" s="211"/>
      <c r="BS91" s="211"/>
      <c r="BT91" s="211"/>
      <c r="BU91" s="211"/>
      <c r="BV91" s="211"/>
      <c r="BW91" s="211"/>
      <c r="BX91" s="211"/>
      <c r="BY91" s="221"/>
      <c r="BZ91" s="221"/>
      <c r="CA91" s="221"/>
      <c r="CB91" s="221"/>
      <c r="CC91" s="222"/>
      <c r="CD91" s="225"/>
      <c r="CE91" s="225"/>
      <c r="CF91" s="225"/>
      <c r="CG91" s="225"/>
      <c r="CH91" s="210"/>
      <c r="CI91" s="218"/>
      <c r="CJ91" s="218"/>
      <c r="CK91" s="218"/>
      <c r="CL91" s="218"/>
      <c r="CM91" s="210"/>
      <c r="CN91" s="218"/>
      <c r="CO91" s="218"/>
      <c r="CP91" s="218"/>
      <c r="CQ91" s="218"/>
      <c r="CR91" s="210"/>
      <c r="CS91" s="218"/>
      <c r="CT91" s="218"/>
      <c r="CU91" s="218"/>
      <c r="CV91" s="218"/>
      <c r="CW91" s="84"/>
      <c r="CZ91" s="71">
        <v>31</v>
      </c>
    </row>
    <row r="92" spans="1:104" ht="12.75" customHeight="1" thickBot="1" x14ac:dyDescent="0.25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07"/>
      <c r="V92" s="207"/>
      <c r="W92" s="207"/>
      <c r="X92" s="207"/>
      <c r="Y92" s="207"/>
      <c r="Z92" s="207"/>
      <c r="AA92" s="229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83"/>
      <c r="BE92" s="83"/>
      <c r="BF92" s="83"/>
      <c r="BG92" s="216"/>
      <c r="BH92" s="216"/>
      <c r="BI92" s="211" t="str">
        <f>FeatSheet!C34</f>
        <v>Spellcraft</v>
      </c>
      <c r="BJ92" s="211"/>
      <c r="BK92" s="211"/>
      <c r="BL92" s="211"/>
      <c r="BM92" s="211"/>
      <c r="BN92" s="211"/>
      <c r="BO92" s="211"/>
      <c r="BP92" s="211"/>
      <c r="BQ92" s="211"/>
      <c r="BR92" s="211"/>
      <c r="BS92" s="211"/>
      <c r="BT92" s="211"/>
      <c r="BU92" s="211"/>
      <c r="BV92" s="211"/>
      <c r="BW92" s="211"/>
      <c r="BX92" s="211"/>
      <c r="BY92" s="221" t="str">
        <f>FeatSheet!I34</f>
        <v>INT</v>
      </c>
      <c r="BZ92" s="221"/>
      <c r="CA92" s="221"/>
      <c r="CB92" s="221"/>
      <c r="CC92" s="222"/>
      <c r="CD92" s="225" t="str">
        <f>IF(AND(FeatSheet!G34=1,FeatSheet!D34=0)=TRUE,"",(CI92+CN92+CS92))</f>
        <v/>
      </c>
      <c r="CE92" s="225"/>
      <c r="CF92" s="225"/>
      <c r="CG92" s="225"/>
      <c r="CH92" s="210" t="s">
        <v>125</v>
      </c>
      <c r="CI92" s="218">
        <f>FeatSheet!J34-ArCkPen</f>
        <v>2</v>
      </c>
      <c r="CJ92" s="218"/>
      <c r="CK92" s="218"/>
      <c r="CL92" s="218"/>
      <c r="CM92" s="210" t="s">
        <v>126</v>
      </c>
      <c r="CN92" s="218">
        <f>ROUNDDOWN(FeatSheet!F34,0)</f>
        <v>0</v>
      </c>
      <c r="CO92" s="218"/>
      <c r="CP92" s="218"/>
      <c r="CQ92" s="218"/>
      <c r="CR92" s="210" t="s">
        <v>126</v>
      </c>
      <c r="CS92" s="209"/>
      <c r="CT92" s="209"/>
      <c r="CU92" s="209"/>
      <c r="CV92" s="209"/>
      <c r="CW92" s="84"/>
    </row>
    <row r="93" spans="1:104" ht="12.75" customHeight="1" thickBot="1" x14ac:dyDescent="0.25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83"/>
      <c r="BE93" s="83"/>
      <c r="BF93" s="83"/>
      <c r="BG93" s="216"/>
      <c r="BH93" s="216"/>
      <c r="BI93" s="211"/>
      <c r="BJ93" s="211"/>
      <c r="BK93" s="211"/>
      <c r="BL93" s="211"/>
      <c r="BM93" s="211"/>
      <c r="BN93" s="211"/>
      <c r="BO93" s="211"/>
      <c r="BP93" s="211"/>
      <c r="BQ93" s="211"/>
      <c r="BR93" s="211"/>
      <c r="BS93" s="211"/>
      <c r="BT93" s="211"/>
      <c r="BU93" s="211"/>
      <c r="BV93" s="211"/>
      <c r="BW93" s="211"/>
      <c r="BX93" s="211"/>
      <c r="BY93" s="221"/>
      <c r="BZ93" s="221"/>
      <c r="CA93" s="221"/>
      <c r="CB93" s="221"/>
      <c r="CC93" s="222"/>
      <c r="CD93" s="225"/>
      <c r="CE93" s="225"/>
      <c r="CF93" s="225"/>
      <c r="CG93" s="225"/>
      <c r="CH93" s="210"/>
      <c r="CI93" s="218"/>
      <c r="CJ93" s="218"/>
      <c r="CK93" s="218"/>
      <c r="CL93" s="218"/>
      <c r="CM93" s="210"/>
      <c r="CN93" s="218"/>
      <c r="CO93" s="218"/>
      <c r="CP93" s="218"/>
      <c r="CQ93" s="218"/>
      <c r="CR93" s="210"/>
      <c r="CS93" s="209"/>
      <c r="CT93" s="209"/>
      <c r="CU93" s="209"/>
      <c r="CV93" s="209"/>
      <c r="CW93" s="84"/>
      <c r="CZ93" s="71">
        <v>32</v>
      </c>
    </row>
    <row r="94" spans="1:104" ht="13.5" customHeight="1" thickBot="1" x14ac:dyDescent="0.25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83"/>
      <c r="BE94" s="83"/>
      <c r="BF94" s="83"/>
      <c r="BG94" s="216"/>
      <c r="BH94" s="216"/>
      <c r="BI94" s="211" t="str">
        <f>FeatSheet!C35</f>
        <v>Stealth*</v>
      </c>
      <c r="BJ94" s="211"/>
      <c r="BK94" s="211"/>
      <c r="BL94" s="211"/>
      <c r="BM94" s="211"/>
      <c r="BN94" s="211"/>
      <c r="BO94" s="211"/>
      <c r="BP94" s="211"/>
      <c r="BQ94" s="211"/>
      <c r="BR94" s="211"/>
      <c r="BS94" s="211"/>
      <c r="BT94" s="211"/>
      <c r="BU94" s="211"/>
      <c r="BV94" s="211"/>
      <c r="BW94" s="211"/>
      <c r="BX94" s="211"/>
      <c r="BY94" s="221" t="str">
        <f>FeatSheet!I35</f>
        <v>DEX</v>
      </c>
      <c r="BZ94" s="221"/>
      <c r="CA94" s="221"/>
      <c r="CB94" s="221"/>
      <c r="CC94" s="222"/>
      <c r="CD94" s="225">
        <f>IF(AND(FeatSheet!G35=1,FeatSheet!D35=0)=TRUE,"",(CI94+CN94+CS94))</f>
        <v>6</v>
      </c>
      <c r="CE94" s="225"/>
      <c r="CF94" s="225"/>
      <c r="CG94" s="225"/>
      <c r="CH94" s="210" t="s">
        <v>125</v>
      </c>
      <c r="CI94" s="218">
        <f>FeatSheet!J35</f>
        <v>2</v>
      </c>
      <c r="CJ94" s="218"/>
      <c r="CK94" s="218"/>
      <c r="CL94" s="218"/>
      <c r="CM94" s="210" t="s">
        <v>126</v>
      </c>
      <c r="CN94" s="218">
        <f>ROUNDDOWN(FeatSheet!F35,0)</f>
        <v>4</v>
      </c>
      <c r="CO94" s="218"/>
      <c r="CP94" s="218"/>
      <c r="CQ94" s="218"/>
      <c r="CR94" s="210" t="s">
        <v>126</v>
      </c>
      <c r="CS94" s="209"/>
      <c r="CT94" s="209"/>
      <c r="CU94" s="209"/>
      <c r="CV94" s="209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11"/>
      <c r="BJ95" s="211"/>
      <c r="BK95" s="211"/>
      <c r="BL95" s="211"/>
      <c r="BM95" s="211"/>
      <c r="BN95" s="211"/>
      <c r="BO95" s="211"/>
      <c r="BP95" s="211"/>
      <c r="BQ95" s="211"/>
      <c r="BR95" s="211"/>
      <c r="BS95" s="211"/>
      <c r="BT95" s="211"/>
      <c r="BU95" s="211"/>
      <c r="BV95" s="211"/>
      <c r="BW95" s="211"/>
      <c r="BX95" s="211"/>
      <c r="BY95" s="221"/>
      <c r="BZ95" s="221"/>
      <c r="CA95" s="221"/>
      <c r="CB95" s="221"/>
      <c r="CC95" s="222"/>
      <c r="CD95" s="225"/>
      <c r="CE95" s="225"/>
      <c r="CF95" s="225"/>
      <c r="CG95" s="225"/>
      <c r="CH95" s="210"/>
      <c r="CI95" s="218"/>
      <c r="CJ95" s="218"/>
      <c r="CK95" s="218"/>
      <c r="CL95" s="218"/>
      <c r="CM95" s="210"/>
      <c r="CN95" s="218"/>
      <c r="CO95" s="218"/>
      <c r="CP95" s="218"/>
      <c r="CQ95" s="218"/>
      <c r="CR95" s="210"/>
      <c r="CS95" s="209"/>
      <c r="CT95" s="209"/>
      <c r="CU95" s="209"/>
      <c r="CV95" s="209"/>
      <c r="CW95" s="84"/>
      <c r="CZ95" s="71">
        <v>33</v>
      </c>
    </row>
    <row r="96" spans="1:104" ht="12.75" customHeight="1" thickBot="1" x14ac:dyDescent="0.25">
      <c r="A96" s="82"/>
      <c r="B96" s="231" t="s">
        <v>163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11" t="str">
        <f>FeatSheet!C36</f>
        <v>Swim</v>
      </c>
      <c r="BJ96" s="211"/>
      <c r="BK96" s="211"/>
      <c r="BL96" s="211"/>
      <c r="BM96" s="211"/>
      <c r="BN96" s="211"/>
      <c r="BO96" s="211"/>
      <c r="BP96" s="211"/>
      <c r="BQ96" s="211"/>
      <c r="BR96" s="211"/>
      <c r="BS96" s="211"/>
      <c r="BT96" s="211"/>
      <c r="BU96" s="211"/>
      <c r="BV96" s="211"/>
      <c r="BW96" s="211"/>
      <c r="BX96" s="211"/>
      <c r="BY96" s="221" t="str">
        <f>FeatSheet!I36</f>
        <v>STR</v>
      </c>
      <c r="BZ96" s="221"/>
      <c r="CA96" s="221"/>
      <c r="CB96" s="221"/>
      <c r="CC96" s="222"/>
      <c r="CD96" s="225">
        <f>IF(AND(FeatSheet!G36=1,FeatSheet!D36=0)=TRUE,"",(CI96+CN96+CS96))</f>
        <v>0</v>
      </c>
      <c r="CE96" s="225"/>
      <c r="CF96" s="225"/>
      <c r="CG96" s="225"/>
      <c r="CH96" s="210" t="s">
        <v>125</v>
      </c>
      <c r="CI96" s="218">
        <f>FeatSheet!J36-ArCkPen</f>
        <v>0</v>
      </c>
      <c r="CJ96" s="218"/>
      <c r="CK96" s="218"/>
      <c r="CL96" s="218"/>
      <c r="CM96" s="210" t="s">
        <v>126</v>
      </c>
      <c r="CN96" s="218">
        <f>ROUNDDOWN(FeatSheet!F36,0)</f>
        <v>0</v>
      </c>
      <c r="CO96" s="218"/>
      <c r="CP96" s="218"/>
      <c r="CQ96" s="218"/>
      <c r="CR96" s="210" t="s">
        <v>126</v>
      </c>
      <c r="CS96" s="218"/>
      <c r="CT96" s="218"/>
      <c r="CU96" s="218"/>
      <c r="CV96" s="218"/>
      <c r="CW96" s="84"/>
    </row>
    <row r="97" spans="1:104" ht="13.5" customHeight="1" thickBot="1" x14ac:dyDescent="0.25">
      <c r="A97" s="82"/>
      <c r="B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15" t="s">
        <v>164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165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166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11"/>
      <c r="BJ97" s="211"/>
      <c r="BK97" s="211"/>
      <c r="BL97" s="211"/>
      <c r="BM97" s="211"/>
      <c r="BN97" s="211"/>
      <c r="BO97" s="211"/>
      <c r="BP97" s="211"/>
      <c r="BQ97" s="211"/>
      <c r="BR97" s="211"/>
      <c r="BS97" s="211"/>
      <c r="BT97" s="211"/>
      <c r="BU97" s="211"/>
      <c r="BV97" s="211"/>
      <c r="BW97" s="211"/>
      <c r="BX97" s="211"/>
      <c r="BY97" s="221"/>
      <c r="BZ97" s="221"/>
      <c r="CA97" s="221"/>
      <c r="CB97" s="221"/>
      <c r="CC97" s="222"/>
      <c r="CD97" s="225"/>
      <c r="CE97" s="225"/>
      <c r="CF97" s="225"/>
      <c r="CG97" s="225"/>
      <c r="CH97" s="210"/>
      <c r="CI97" s="218"/>
      <c r="CJ97" s="218"/>
      <c r="CK97" s="218"/>
      <c r="CL97" s="218"/>
      <c r="CM97" s="210"/>
      <c r="CN97" s="218"/>
      <c r="CO97" s="218"/>
      <c r="CP97" s="218"/>
      <c r="CQ97" s="218"/>
      <c r="CR97" s="210"/>
      <c r="CS97" s="218"/>
      <c r="CT97" s="218"/>
      <c r="CU97" s="218"/>
      <c r="CV97" s="218"/>
      <c r="CW97" s="84"/>
      <c r="CZ97" s="71">
        <v>34</v>
      </c>
    </row>
    <row r="98" spans="1:104" ht="12.75" customHeight="1" thickBot="1" x14ac:dyDescent="0.25">
      <c r="A98" s="82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32">
        <f>BAB_1+STRMOD</f>
        <v>4</v>
      </c>
      <c r="T98" s="232"/>
      <c r="U98" s="232"/>
      <c r="V98" s="232">
        <f>BAB_1+STRMOD</f>
        <v>4</v>
      </c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2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11" t="str">
        <f>FeatSheet!C37</f>
        <v>Urban Lore</v>
      </c>
      <c r="BJ98" s="211"/>
      <c r="BK98" s="211"/>
      <c r="BL98" s="211"/>
      <c r="BM98" s="211"/>
      <c r="BN98" s="211"/>
      <c r="BO98" s="211"/>
      <c r="BP98" s="211"/>
      <c r="BQ98" s="211"/>
      <c r="BR98" s="211"/>
      <c r="BS98" s="211"/>
      <c r="BT98" s="211"/>
      <c r="BU98" s="211"/>
      <c r="BV98" s="211"/>
      <c r="BW98" s="211"/>
      <c r="BX98" s="211"/>
      <c r="BY98" s="221" t="str">
        <f>FeatSheet!I37</f>
        <v>INT</v>
      </c>
      <c r="BZ98" s="221"/>
      <c r="CA98" s="221"/>
      <c r="CB98" s="221"/>
      <c r="CC98" s="222"/>
      <c r="CD98" s="225">
        <f>IF(AND(FeatSheet!G37=1,FeatSheet!D37=0)=TRUE,"",(CI98+CN98+CS98))</f>
        <v>4</v>
      </c>
      <c r="CE98" s="225"/>
      <c r="CF98" s="225"/>
      <c r="CG98" s="225"/>
      <c r="CH98" s="210" t="s">
        <v>125</v>
      </c>
      <c r="CI98" s="218">
        <f>FeatSheet!J37</f>
        <v>2</v>
      </c>
      <c r="CJ98" s="218"/>
      <c r="CK98" s="218"/>
      <c r="CL98" s="218"/>
      <c r="CM98" s="210" t="s">
        <v>126</v>
      </c>
      <c r="CN98" s="218">
        <f>ROUNDDOWN(FeatSheet!F37,0)</f>
        <v>2</v>
      </c>
      <c r="CO98" s="218"/>
      <c r="CP98" s="218"/>
      <c r="CQ98" s="218"/>
      <c r="CR98" s="210" t="s">
        <v>126</v>
      </c>
      <c r="CS98" s="209"/>
      <c r="CT98" s="209"/>
      <c r="CU98" s="209"/>
      <c r="CV98" s="209"/>
      <c r="CW98" s="84"/>
    </row>
    <row r="99" spans="1:104" ht="12.75" customHeight="1" thickBot="1" x14ac:dyDescent="0.25">
      <c r="A99" s="82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2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11"/>
      <c r="BJ99" s="211"/>
      <c r="BK99" s="211"/>
      <c r="BL99" s="211"/>
      <c r="BM99" s="211"/>
      <c r="BN99" s="211"/>
      <c r="BO99" s="211"/>
      <c r="BP99" s="211"/>
      <c r="BQ99" s="211"/>
      <c r="BR99" s="211"/>
      <c r="BS99" s="211"/>
      <c r="BT99" s="211"/>
      <c r="BU99" s="211"/>
      <c r="BV99" s="211"/>
      <c r="BW99" s="211"/>
      <c r="BX99" s="211"/>
      <c r="BY99" s="221"/>
      <c r="BZ99" s="221"/>
      <c r="CA99" s="221"/>
      <c r="CB99" s="221"/>
      <c r="CC99" s="222"/>
      <c r="CD99" s="225"/>
      <c r="CE99" s="225"/>
      <c r="CF99" s="225"/>
      <c r="CG99" s="225"/>
      <c r="CH99" s="210"/>
      <c r="CI99" s="218"/>
      <c r="CJ99" s="218"/>
      <c r="CK99" s="218"/>
      <c r="CL99" s="218"/>
      <c r="CM99" s="210"/>
      <c r="CN99" s="218"/>
      <c r="CO99" s="218"/>
      <c r="CP99" s="218"/>
      <c r="CQ99" s="218"/>
      <c r="CR99" s="210"/>
      <c r="CS99" s="209"/>
      <c r="CT99" s="209"/>
      <c r="CU99" s="209"/>
      <c r="CV99" s="209"/>
      <c r="CW99" s="84"/>
      <c r="CZ99" s="71">
        <v>35</v>
      </c>
    </row>
    <row r="100" spans="1:104" ht="13.5" customHeight="1" thickBot="1" x14ac:dyDescent="0.25">
      <c r="A100" s="82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32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11" t="str">
        <f>FeatSheet!C38</f>
        <v>Use Magic Device</v>
      </c>
      <c r="BJ100" s="211"/>
      <c r="BK100" s="211"/>
      <c r="BL100" s="211"/>
      <c r="BM100" s="211"/>
      <c r="BN100" s="211"/>
      <c r="BO100" s="211"/>
      <c r="BP100" s="211"/>
      <c r="BQ100" s="211"/>
      <c r="BR100" s="211"/>
      <c r="BS100" s="211"/>
      <c r="BT100" s="211"/>
      <c r="BU100" s="211"/>
      <c r="BV100" s="211"/>
      <c r="BW100" s="211"/>
      <c r="BX100" s="211"/>
      <c r="BY100" s="221" t="str">
        <f>FeatSheet!I38</f>
        <v>CHA</v>
      </c>
      <c r="BZ100" s="221"/>
      <c r="CA100" s="221"/>
      <c r="CB100" s="221"/>
      <c r="CC100" s="222"/>
      <c r="CD100" s="225" t="str">
        <f>IF(AND(FeatSheet!G38=1,FeatSheet!D38=0)=TRUE,"",(CI100+CN100+CS100))</f>
        <v/>
      </c>
      <c r="CE100" s="225"/>
      <c r="CF100" s="225"/>
      <c r="CG100" s="225"/>
      <c r="CH100" s="210" t="s">
        <v>125</v>
      </c>
      <c r="CI100" s="218">
        <f>FeatSheet!J38</f>
        <v>3</v>
      </c>
      <c r="CJ100" s="218"/>
      <c r="CK100" s="218"/>
      <c r="CL100" s="218"/>
      <c r="CM100" s="210" t="s">
        <v>126</v>
      </c>
      <c r="CN100" s="218">
        <f>ROUNDDOWN(FeatSheet!F38,0)</f>
        <v>0</v>
      </c>
      <c r="CO100" s="218"/>
      <c r="CP100" s="218"/>
      <c r="CQ100" s="218"/>
      <c r="CR100" s="210" t="s">
        <v>126</v>
      </c>
      <c r="CS100" s="209"/>
      <c r="CT100" s="209"/>
      <c r="CU100" s="209"/>
      <c r="CV100" s="209"/>
      <c r="CW100" s="84"/>
    </row>
    <row r="101" spans="1:104" ht="13.5" customHeight="1" thickBot="1" x14ac:dyDescent="0.25">
      <c r="A101" s="82"/>
      <c r="B101" s="226" t="s">
        <v>167</v>
      </c>
      <c r="C101" s="226"/>
      <c r="D101" s="226"/>
      <c r="E101" s="226"/>
      <c r="F101" s="226"/>
      <c r="G101" s="227" t="s">
        <v>109</v>
      </c>
      <c r="H101" s="227"/>
      <c r="I101" s="227"/>
      <c r="J101" s="227"/>
      <c r="K101" s="227"/>
      <c r="L101" s="227" t="s">
        <v>168</v>
      </c>
      <c r="M101" s="227"/>
      <c r="N101" s="227"/>
      <c r="O101" s="227"/>
      <c r="P101" s="227"/>
      <c r="Q101" s="227"/>
      <c r="R101" s="227"/>
      <c r="S101" s="227"/>
      <c r="T101" s="227"/>
      <c r="U101" s="227" t="s">
        <v>106</v>
      </c>
      <c r="V101" s="227"/>
      <c r="W101" s="227"/>
      <c r="X101" s="227"/>
      <c r="Y101" s="227"/>
      <c r="Z101" s="227"/>
      <c r="AA101" s="228" t="s">
        <v>169</v>
      </c>
      <c r="AB101" s="228"/>
      <c r="AC101" s="228"/>
      <c r="AD101" s="228"/>
      <c r="AE101" s="228"/>
      <c r="AF101" s="228"/>
      <c r="AG101" s="228"/>
      <c r="AH101" s="228"/>
      <c r="AI101" s="228"/>
      <c r="AJ101" s="228"/>
      <c r="AK101" s="228"/>
      <c r="AL101" s="228"/>
      <c r="AM101" s="228"/>
      <c r="AN101" s="228"/>
      <c r="AO101" s="228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83"/>
      <c r="BE101" s="83"/>
      <c r="BF101" s="83"/>
      <c r="BG101" s="216"/>
      <c r="BH101" s="216"/>
      <c r="BI101" s="211"/>
      <c r="BJ101" s="211"/>
      <c r="BK101" s="211"/>
      <c r="BL101" s="211"/>
      <c r="BM101" s="211"/>
      <c r="BN101" s="211"/>
      <c r="BO101" s="211"/>
      <c r="BP101" s="211"/>
      <c r="BQ101" s="211"/>
      <c r="BR101" s="211"/>
      <c r="BS101" s="211"/>
      <c r="BT101" s="211"/>
      <c r="BU101" s="211"/>
      <c r="BV101" s="211"/>
      <c r="BW101" s="211"/>
      <c r="BX101" s="211"/>
      <c r="BY101" s="221"/>
      <c r="BZ101" s="221"/>
      <c r="CA101" s="221"/>
      <c r="CB101" s="221"/>
      <c r="CC101" s="222"/>
      <c r="CD101" s="225"/>
      <c r="CE101" s="225"/>
      <c r="CF101" s="225"/>
      <c r="CG101" s="225"/>
      <c r="CH101" s="210"/>
      <c r="CI101" s="218"/>
      <c r="CJ101" s="218"/>
      <c r="CK101" s="218"/>
      <c r="CL101" s="218"/>
      <c r="CM101" s="210"/>
      <c r="CN101" s="218"/>
      <c r="CO101" s="218"/>
      <c r="CP101" s="218"/>
      <c r="CQ101" s="218"/>
      <c r="CR101" s="210"/>
      <c r="CS101" s="209"/>
      <c r="CT101" s="209"/>
      <c r="CU101" s="209"/>
      <c r="CV101" s="209"/>
      <c r="CW101" s="84"/>
      <c r="CZ101" s="71">
        <v>36</v>
      </c>
    </row>
    <row r="102" spans="1:104" ht="13.5" customHeight="1" thickBot="1" x14ac:dyDescent="0.25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07"/>
      <c r="V102" s="207"/>
      <c r="W102" s="207"/>
      <c r="X102" s="207"/>
      <c r="Y102" s="207"/>
      <c r="Z102" s="207"/>
      <c r="AA102" s="229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83"/>
      <c r="BE102" s="83"/>
      <c r="BF102" s="83"/>
      <c r="BG102" s="216"/>
      <c r="BH102" s="216"/>
      <c r="BI102" s="211" t="str">
        <f>FeatSheet!C39</f>
        <v>Use Rope</v>
      </c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21" t="str">
        <f>FeatSheet!I39</f>
        <v>DEX</v>
      </c>
      <c r="BZ102" s="221"/>
      <c r="CA102" s="221"/>
      <c r="CB102" s="221"/>
      <c r="CC102" s="222"/>
      <c r="CD102" s="225">
        <f>IF(AND(FeatSheet!G39=1,FeatSheet!D39=0)=TRUE,"",(CI102+CN102+CS102))</f>
        <v>3</v>
      </c>
      <c r="CE102" s="225"/>
      <c r="CF102" s="225"/>
      <c r="CG102" s="225"/>
      <c r="CH102" s="210" t="s">
        <v>125</v>
      </c>
      <c r="CI102" s="218">
        <f>FeatSheet!J39</f>
        <v>2</v>
      </c>
      <c r="CJ102" s="218"/>
      <c r="CK102" s="218"/>
      <c r="CL102" s="218"/>
      <c r="CM102" s="210" t="s">
        <v>126</v>
      </c>
      <c r="CN102" s="218">
        <f>ROUNDDOWN(FeatSheet!F39,0)</f>
        <v>1</v>
      </c>
      <c r="CO102" s="218"/>
      <c r="CP102" s="218"/>
      <c r="CQ102" s="218"/>
      <c r="CR102" s="210" t="s">
        <v>126</v>
      </c>
      <c r="CS102" s="209"/>
      <c r="CT102" s="209"/>
      <c r="CU102" s="209"/>
      <c r="CV102" s="209"/>
      <c r="CW102" s="84" t="s">
        <v>297</v>
      </c>
    </row>
    <row r="103" spans="1:104" ht="12.75" customHeight="1" thickBot="1" x14ac:dyDescent="0.25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83"/>
      <c r="BE103" s="83"/>
      <c r="BF103" s="83"/>
      <c r="BG103" s="216"/>
      <c r="BH103" s="216"/>
      <c r="BI103" s="211"/>
      <c r="BJ103" s="211"/>
      <c r="BK103" s="211"/>
      <c r="BL103" s="211"/>
      <c r="BM103" s="211"/>
      <c r="BN103" s="211"/>
      <c r="BO103" s="211"/>
      <c r="BP103" s="211"/>
      <c r="BQ103" s="211"/>
      <c r="BR103" s="211"/>
      <c r="BS103" s="211"/>
      <c r="BT103" s="211"/>
      <c r="BU103" s="211"/>
      <c r="BV103" s="211"/>
      <c r="BW103" s="211"/>
      <c r="BX103" s="211"/>
      <c r="BY103" s="221"/>
      <c r="BZ103" s="221"/>
      <c r="CA103" s="221"/>
      <c r="CB103" s="221"/>
      <c r="CC103" s="222"/>
      <c r="CD103" s="225"/>
      <c r="CE103" s="225"/>
      <c r="CF103" s="225"/>
      <c r="CG103" s="225"/>
      <c r="CH103" s="210"/>
      <c r="CI103" s="218"/>
      <c r="CJ103" s="218"/>
      <c r="CK103" s="218"/>
      <c r="CL103" s="218"/>
      <c r="CM103" s="210"/>
      <c r="CN103" s="218"/>
      <c r="CO103" s="218"/>
      <c r="CP103" s="218"/>
      <c r="CQ103" s="218"/>
      <c r="CR103" s="210"/>
      <c r="CS103" s="209"/>
      <c r="CT103" s="209"/>
      <c r="CU103" s="209"/>
      <c r="CV103" s="209"/>
      <c r="CW103" s="84"/>
      <c r="CZ103" s="71">
        <v>37</v>
      </c>
    </row>
    <row r="104" spans="1:104" ht="13.5" customHeight="1" thickBot="1" x14ac:dyDescent="0.25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83"/>
      <c r="BE104" s="83"/>
      <c r="BF104" s="83"/>
      <c r="BG104" s="216"/>
      <c r="BH104" s="216"/>
      <c r="BI104" s="211" t="str">
        <f>FeatSheet!C40</f>
        <v>Wilderness Lore</v>
      </c>
      <c r="BJ104" s="211"/>
      <c r="BK104" s="211"/>
      <c r="BL104" s="211"/>
      <c r="BM104" s="211"/>
      <c r="BN104" s="211"/>
      <c r="BO104" s="211"/>
      <c r="BP104" s="211"/>
      <c r="BQ104" s="211"/>
      <c r="BR104" s="211"/>
      <c r="BS104" s="211"/>
      <c r="BT104" s="211"/>
      <c r="BU104" s="211"/>
      <c r="BV104" s="211"/>
      <c r="BW104" s="211"/>
      <c r="BX104" s="211"/>
      <c r="BY104" s="221" t="str">
        <f>FeatSheet!I40</f>
        <v>WIS</v>
      </c>
      <c r="BZ104" s="221"/>
      <c r="CA104" s="221"/>
      <c r="CB104" s="221"/>
      <c r="CC104" s="222"/>
      <c r="CD104" s="225">
        <f>IF(AND(FeatSheet!G40=1,FeatSheet!D40=0)=TRUE,"",(CI104+CN104+CS104))</f>
        <v>3</v>
      </c>
      <c r="CE104" s="225"/>
      <c r="CF104" s="225"/>
      <c r="CG104" s="225"/>
      <c r="CH104" s="210" t="s">
        <v>125</v>
      </c>
      <c r="CI104" s="218">
        <f>FeatSheet!J40</f>
        <v>1</v>
      </c>
      <c r="CJ104" s="218"/>
      <c r="CK104" s="218"/>
      <c r="CL104" s="218"/>
      <c r="CM104" s="210" t="s">
        <v>126</v>
      </c>
      <c r="CN104" s="218">
        <f>ROUNDDOWN(FeatSheet!F40,0)</f>
        <v>2</v>
      </c>
      <c r="CO104" s="218"/>
      <c r="CP104" s="218"/>
      <c r="CQ104" s="218"/>
      <c r="CR104" s="210" t="s">
        <v>126</v>
      </c>
      <c r="CS104" s="209"/>
      <c r="CT104" s="209"/>
      <c r="CU104" s="209"/>
      <c r="CV104" s="209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11"/>
      <c r="BJ105" s="211"/>
      <c r="BK105" s="211"/>
      <c r="BL105" s="211"/>
      <c r="BM105" s="211"/>
      <c r="BN105" s="211"/>
      <c r="BO105" s="211"/>
      <c r="BP105" s="211"/>
      <c r="BQ105" s="211"/>
      <c r="BR105" s="211"/>
      <c r="BS105" s="211"/>
      <c r="BT105" s="211"/>
      <c r="BU105" s="211"/>
      <c r="BV105" s="211"/>
      <c r="BW105" s="211"/>
      <c r="BX105" s="211"/>
      <c r="BY105" s="221"/>
      <c r="BZ105" s="221"/>
      <c r="CA105" s="221"/>
      <c r="CB105" s="221"/>
      <c r="CC105" s="222"/>
      <c r="CD105" s="225"/>
      <c r="CE105" s="225"/>
      <c r="CF105" s="225"/>
      <c r="CG105" s="225"/>
      <c r="CH105" s="210"/>
      <c r="CI105" s="218"/>
      <c r="CJ105" s="218"/>
      <c r="CK105" s="218"/>
      <c r="CL105" s="218"/>
      <c r="CM105" s="210"/>
      <c r="CN105" s="218"/>
      <c r="CO105" s="218"/>
      <c r="CP105" s="218"/>
      <c r="CQ105" s="218"/>
      <c r="CR105" s="210"/>
      <c r="CS105" s="209"/>
      <c r="CT105" s="209"/>
      <c r="CU105" s="209"/>
      <c r="CV105" s="209"/>
      <c r="CW105" s="84"/>
      <c r="CZ105" s="71">
        <v>38</v>
      </c>
    </row>
    <row r="106" spans="1:104" ht="12.75" customHeight="1" x14ac:dyDescent="0.2">
      <c r="A106" s="82"/>
      <c r="B106" s="231" t="s">
        <v>163</v>
      </c>
      <c r="C106" s="231"/>
      <c r="D106" s="231"/>
      <c r="E106" s="231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11" t="str">
        <f>FeatSheet!C41</f>
        <v>xForm ( A )</v>
      </c>
      <c r="BJ106" s="211"/>
      <c r="BK106" s="211"/>
      <c r="BL106" s="211"/>
      <c r="BM106" s="211"/>
      <c r="BN106" s="211"/>
      <c r="BO106" s="211"/>
      <c r="BP106" s="211"/>
      <c r="BQ106" s="211"/>
      <c r="BR106" s="211"/>
      <c r="BS106" s="211"/>
      <c r="BT106" s="211"/>
      <c r="BU106" s="211"/>
      <c r="BV106" s="211"/>
      <c r="BW106" s="211"/>
      <c r="BX106" s="211"/>
      <c r="BY106" s="221" t="str">
        <f>FeatSheet!I41</f>
        <v>N/A</v>
      </c>
      <c r="BZ106" s="221"/>
      <c r="CA106" s="221"/>
      <c r="CB106" s="221"/>
      <c r="CC106" s="222"/>
      <c r="CD106" s="225" t="str">
        <f>IF(AND(FeatSheet!G41=1,FeatSheet!D41=0)=TRUE,"",(CI106+CN106+CS106))</f>
        <v/>
      </c>
      <c r="CE106" s="225"/>
      <c r="CF106" s="225"/>
      <c r="CG106" s="225"/>
      <c r="CH106" s="210" t="s">
        <v>125</v>
      </c>
      <c r="CI106" s="218">
        <f>FeatSheet!J41</f>
        <v>0</v>
      </c>
      <c r="CJ106" s="218"/>
      <c r="CK106" s="218"/>
      <c r="CL106" s="218"/>
      <c r="CM106" s="210" t="s">
        <v>126</v>
      </c>
      <c r="CN106" s="218">
        <f>ROUNDDOWN(FeatSheet!F41,0)</f>
        <v>0</v>
      </c>
      <c r="CO106" s="218"/>
      <c r="CP106" s="218"/>
      <c r="CQ106" s="218"/>
      <c r="CR106" s="210" t="s">
        <v>126</v>
      </c>
      <c r="CS106" s="209"/>
      <c r="CT106" s="209"/>
      <c r="CU106" s="209"/>
      <c r="CV106" s="209"/>
      <c r="CW106" s="84"/>
    </row>
    <row r="107" spans="1:104" ht="13.5" customHeight="1" x14ac:dyDescent="0.2">
      <c r="A107" s="82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15" t="s">
        <v>164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165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166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11"/>
      <c r="BJ107" s="211"/>
      <c r="BK107" s="211"/>
      <c r="BL107" s="211"/>
      <c r="BM107" s="211"/>
      <c r="BN107" s="211"/>
      <c r="BO107" s="211"/>
      <c r="BP107" s="211"/>
      <c r="BQ107" s="211"/>
      <c r="BR107" s="211"/>
      <c r="BS107" s="211"/>
      <c r="BT107" s="211"/>
      <c r="BU107" s="211"/>
      <c r="BV107" s="211"/>
      <c r="BW107" s="211"/>
      <c r="BX107" s="211"/>
      <c r="BY107" s="221"/>
      <c r="BZ107" s="221"/>
      <c r="CA107" s="221"/>
      <c r="CB107" s="221"/>
      <c r="CC107" s="222"/>
      <c r="CD107" s="225"/>
      <c r="CE107" s="225"/>
      <c r="CF107" s="225"/>
      <c r="CG107" s="225"/>
      <c r="CH107" s="210"/>
      <c r="CI107" s="218"/>
      <c r="CJ107" s="218"/>
      <c r="CK107" s="218"/>
      <c r="CL107" s="218"/>
      <c r="CM107" s="210"/>
      <c r="CN107" s="218"/>
      <c r="CO107" s="218"/>
      <c r="CP107" s="218"/>
      <c r="CQ107" s="218"/>
      <c r="CR107" s="210"/>
      <c r="CS107" s="209"/>
      <c r="CT107" s="209"/>
      <c r="CU107" s="209"/>
      <c r="CV107" s="209"/>
      <c r="CW107" s="84"/>
      <c r="CZ107" s="71">
        <v>39</v>
      </c>
    </row>
    <row r="108" spans="1:104" ht="12.75" customHeight="1" x14ac:dyDescent="0.2">
      <c r="A108" s="82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30">
        <f>BAB_1+DEXMOD</f>
        <v>6</v>
      </c>
      <c r="T108" s="230"/>
      <c r="U108" s="230"/>
      <c r="V108" s="230"/>
      <c r="W108" s="230"/>
      <c r="X108" s="230"/>
      <c r="Y108" s="230"/>
      <c r="Z108" s="230"/>
      <c r="AA108" s="230"/>
      <c r="AB108" s="230"/>
      <c r="AC108" s="230"/>
      <c r="AD108" s="230"/>
      <c r="AE108" s="230"/>
      <c r="AF108" s="230"/>
      <c r="AG108" s="230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11" t="str">
        <f>FeatSheet!C42</f>
        <v>xForm ( B )</v>
      </c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21" t="str">
        <f>FeatSheet!I42</f>
        <v>N/A</v>
      </c>
      <c r="BZ108" s="221"/>
      <c r="CA108" s="221"/>
      <c r="CB108" s="221"/>
      <c r="CC108" s="222"/>
      <c r="CD108" s="225" t="str">
        <f>IF(AND(FeatSheet!G42=1,FeatSheet!D42=0)=TRUE,"",(CI108+CN108+CS108))</f>
        <v/>
      </c>
      <c r="CE108" s="225"/>
      <c r="CF108" s="225"/>
      <c r="CG108" s="225"/>
      <c r="CH108" s="210" t="s">
        <v>125</v>
      </c>
      <c r="CI108" s="218">
        <f>FeatSheet!J42</f>
        <v>0</v>
      </c>
      <c r="CJ108" s="218"/>
      <c r="CK108" s="218"/>
      <c r="CL108" s="218"/>
      <c r="CM108" s="210" t="s">
        <v>126</v>
      </c>
      <c r="CN108" s="218">
        <f>ROUNDDOWN(FeatSheet!F42,0)</f>
        <v>0</v>
      </c>
      <c r="CO108" s="218"/>
      <c r="CP108" s="218"/>
      <c r="CQ108" s="218"/>
      <c r="CR108" s="210" t="s">
        <v>126</v>
      </c>
      <c r="CS108" s="209"/>
      <c r="CT108" s="209"/>
      <c r="CU108" s="209"/>
      <c r="CV108" s="209"/>
      <c r="CW108" s="84"/>
    </row>
    <row r="109" spans="1:104" ht="12.75" customHeight="1" x14ac:dyDescent="0.2">
      <c r="A109" s="82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  <c r="AC109" s="230"/>
      <c r="AD109" s="230"/>
      <c r="AE109" s="230"/>
      <c r="AF109" s="230"/>
      <c r="AG109" s="230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21"/>
      <c r="BZ109" s="221"/>
      <c r="CA109" s="221"/>
      <c r="CB109" s="221"/>
      <c r="CC109" s="222"/>
      <c r="CD109" s="225"/>
      <c r="CE109" s="225"/>
      <c r="CF109" s="225"/>
      <c r="CG109" s="225"/>
      <c r="CH109" s="210"/>
      <c r="CI109" s="218"/>
      <c r="CJ109" s="218"/>
      <c r="CK109" s="218"/>
      <c r="CL109" s="218"/>
      <c r="CM109" s="210"/>
      <c r="CN109" s="218"/>
      <c r="CO109" s="218"/>
      <c r="CP109" s="218"/>
      <c r="CQ109" s="218"/>
      <c r="CR109" s="210"/>
      <c r="CS109" s="209"/>
      <c r="CT109" s="209"/>
      <c r="CU109" s="209"/>
      <c r="CV109" s="209"/>
      <c r="CW109" s="84"/>
      <c r="CZ109" s="71">
        <v>40</v>
      </c>
    </row>
    <row r="110" spans="1:104" ht="13.5" customHeight="1" x14ac:dyDescent="0.2">
      <c r="A110" s="82"/>
      <c r="B110" s="219"/>
      <c r="C110" s="219"/>
      <c r="D110" s="219"/>
      <c r="E110" s="219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  <c r="AC110" s="230"/>
      <c r="AD110" s="230"/>
      <c r="AE110" s="230"/>
      <c r="AF110" s="230"/>
      <c r="AG110" s="230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11" t="str">
        <f>FeatSheet!C43</f>
        <v>xForm ( C )</v>
      </c>
      <c r="BJ110" s="211"/>
      <c r="BK110" s="211"/>
      <c r="BL110" s="211"/>
      <c r="BM110" s="211"/>
      <c r="BN110" s="211"/>
      <c r="BO110" s="211"/>
      <c r="BP110" s="211"/>
      <c r="BQ110" s="211"/>
      <c r="BR110" s="211"/>
      <c r="BS110" s="211"/>
      <c r="BT110" s="211"/>
      <c r="BU110" s="211"/>
      <c r="BV110" s="211"/>
      <c r="BW110" s="211"/>
      <c r="BX110" s="211"/>
      <c r="BY110" s="221" t="str">
        <f>FeatSheet!I43</f>
        <v>N/A</v>
      </c>
      <c r="BZ110" s="221"/>
      <c r="CA110" s="221"/>
      <c r="CB110" s="221"/>
      <c r="CC110" s="222"/>
      <c r="CD110" s="225" t="str">
        <f>IF(AND(FeatSheet!G43=1,FeatSheet!D43=0)=TRUE,"",(CI110+CN110+CS110))</f>
        <v/>
      </c>
      <c r="CE110" s="225"/>
      <c r="CF110" s="225"/>
      <c r="CG110" s="225"/>
      <c r="CH110" s="210" t="s">
        <v>125</v>
      </c>
      <c r="CI110" s="218">
        <f>FeatSheet!J43</f>
        <v>0</v>
      </c>
      <c r="CJ110" s="218"/>
      <c r="CK110" s="218"/>
      <c r="CL110" s="218"/>
      <c r="CM110" s="210" t="s">
        <v>126</v>
      </c>
      <c r="CN110" s="218">
        <f>ROUNDDOWN(FeatSheet!F43,0)</f>
        <v>0</v>
      </c>
      <c r="CO110" s="218"/>
      <c r="CP110" s="218"/>
      <c r="CQ110" s="218"/>
      <c r="CR110" s="210" t="s">
        <v>126</v>
      </c>
      <c r="CS110" s="209"/>
      <c r="CT110" s="209"/>
      <c r="CU110" s="209"/>
      <c r="CV110" s="209"/>
      <c r="CW110" s="84"/>
    </row>
    <row r="111" spans="1:104" ht="13.5" customHeight="1" thickBot="1" x14ac:dyDescent="0.25">
      <c r="A111" s="82"/>
      <c r="B111" s="226" t="s">
        <v>167</v>
      </c>
      <c r="C111" s="226"/>
      <c r="D111" s="226"/>
      <c r="E111" s="226"/>
      <c r="F111" s="226"/>
      <c r="G111" s="227" t="s">
        <v>109</v>
      </c>
      <c r="H111" s="227"/>
      <c r="I111" s="227"/>
      <c r="J111" s="227"/>
      <c r="K111" s="227"/>
      <c r="L111" s="227" t="s">
        <v>168</v>
      </c>
      <c r="M111" s="227"/>
      <c r="N111" s="227"/>
      <c r="O111" s="227"/>
      <c r="P111" s="227"/>
      <c r="Q111" s="227"/>
      <c r="R111" s="227"/>
      <c r="S111" s="227"/>
      <c r="T111" s="227"/>
      <c r="U111" s="227" t="s">
        <v>106</v>
      </c>
      <c r="V111" s="227"/>
      <c r="W111" s="227"/>
      <c r="X111" s="227"/>
      <c r="Y111" s="227"/>
      <c r="Z111" s="227"/>
      <c r="AA111" s="228" t="s">
        <v>169</v>
      </c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  <c r="BA111" s="228"/>
      <c r="BB111" s="228"/>
      <c r="BC111" s="228"/>
      <c r="BD111" s="83"/>
      <c r="BE111" s="83"/>
      <c r="BF111" s="83"/>
      <c r="BG111" s="216"/>
      <c r="BH111" s="216"/>
      <c r="BI111" s="211"/>
      <c r="BJ111" s="211"/>
      <c r="BK111" s="211"/>
      <c r="BL111" s="211"/>
      <c r="BM111" s="211"/>
      <c r="BN111" s="211"/>
      <c r="BO111" s="211"/>
      <c r="BP111" s="211"/>
      <c r="BQ111" s="211"/>
      <c r="BR111" s="211"/>
      <c r="BS111" s="211"/>
      <c r="BT111" s="211"/>
      <c r="BU111" s="211"/>
      <c r="BV111" s="211"/>
      <c r="BW111" s="211"/>
      <c r="BX111" s="211"/>
      <c r="BY111" s="221"/>
      <c r="BZ111" s="221"/>
      <c r="CA111" s="221"/>
      <c r="CB111" s="221"/>
      <c r="CC111" s="222"/>
      <c r="CD111" s="225"/>
      <c r="CE111" s="225"/>
      <c r="CF111" s="225"/>
      <c r="CG111" s="225"/>
      <c r="CH111" s="210"/>
      <c r="CI111" s="218"/>
      <c r="CJ111" s="218"/>
      <c r="CK111" s="218"/>
      <c r="CL111" s="218"/>
      <c r="CM111" s="210"/>
      <c r="CN111" s="218"/>
      <c r="CO111" s="218"/>
      <c r="CP111" s="218"/>
      <c r="CQ111" s="218"/>
      <c r="CR111" s="210"/>
      <c r="CS111" s="209"/>
      <c r="CT111" s="209"/>
      <c r="CU111" s="209"/>
      <c r="CV111" s="209"/>
      <c r="CW111" s="84"/>
      <c r="CZ111" s="71">
        <v>41</v>
      </c>
    </row>
    <row r="112" spans="1:104" ht="12.75" customHeight="1" thickBot="1" x14ac:dyDescent="0.25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07"/>
      <c r="V112" s="207"/>
      <c r="W112" s="207"/>
      <c r="X112" s="207"/>
      <c r="Y112" s="207"/>
      <c r="Z112" s="207"/>
      <c r="AA112" s="229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83"/>
      <c r="BE112" s="83"/>
      <c r="BF112" s="83"/>
      <c r="BG112" s="216"/>
      <c r="BH112" s="216"/>
      <c r="BI112" s="211" t="str">
        <f>FeatSheet!C44</f>
        <v>xForm ( D )</v>
      </c>
      <c r="BJ112" s="211"/>
      <c r="BK112" s="211"/>
      <c r="BL112" s="211"/>
      <c r="BM112" s="211"/>
      <c r="BN112" s="211"/>
      <c r="BO112" s="211"/>
      <c r="BP112" s="211"/>
      <c r="BQ112" s="211"/>
      <c r="BR112" s="211"/>
      <c r="BS112" s="211"/>
      <c r="BT112" s="211"/>
      <c r="BU112" s="211"/>
      <c r="BV112" s="211"/>
      <c r="BW112" s="211"/>
      <c r="BX112" s="211"/>
      <c r="BY112" s="221" t="str">
        <f>FeatSheet!I44</f>
        <v>N/A</v>
      </c>
      <c r="BZ112" s="221"/>
      <c r="CA112" s="221"/>
      <c r="CB112" s="221"/>
      <c r="CC112" s="222"/>
      <c r="CD112" s="225" t="str">
        <f>IF(AND(FeatSheet!G44=1,FeatSheet!D44=0)=TRUE,"",(CI112+CN112+CS112))</f>
        <v/>
      </c>
      <c r="CE112" s="225"/>
      <c r="CF112" s="225"/>
      <c r="CG112" s="225"/>
      <c r="CH112" s="210" t="s">
        <v>125</v>
      </c>
      <c r="CI112" s="218">
        <f>FeatSheet!J44</f>
        <v>0</v>
      </c>
      <c r="CJ112" s="218"/>
      <c r="CK112" s="218"/>
      <c r="CL112" s="218"/>
      <c r="CM112" s="210" t="s">
        <v>126</v>
      </c>
      <c r="CN112" s="218">
        <f>ROUNDDOWN(FeatSheet!F44,0)</f>
        <v>0</v>
      </c>
      <c r="CO112" s="218"/>
      <c r="CP112" s="218"/>
      <c r="CQ112" s="218"/>
      <c r="CR112" s="210" t="s">
        <v>126</v>
      </c>
      <c r="CS112" s="209"/>
      <c r="CT112" s="209"/>
      <c r="CU112" s="209"/>
      <c r="CV112" s="209"/>
      <c r="CW112" s="84"/>
    </row>
    <row r="113" spans="1:104" ht="12.75" customHeight="1" thickBot="1" x14ac:dyDescent="0.25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83"/>
      <c r="BE113" s="83"/>
      <c r="BF113" s="83"/>
      <c r="BG113" s="216"/>
      <c r="BH113" s="216"/>
      <c r="BI113" s="211"/>
      <c r="BJ113" s="211"/>
      <c r="BK113" s="211"/>
      <c r="BL113" s="211"/>
      <c r="BM113" s="211"/>
      <c r="BN113" s="211"/>
      <c r="BO113" s="211"/>
      <c r="BP113" s="211"/>
      <c r="BQ113" s="211"/>
      <c r="BR113" s="211"/>
      <c r="BS113" s="211"/>
      <c r="BT113" s="211"/>
      <c r="BU113" s="211"/>
      <c r="BV113" s="211"/>
      <c r="BW113" s="211"/>
      <c r="BX113" s="211"/>
      <c r="BY113" s="221"/>
      <c r="BZ113" s="221"/>
      <c r="CA113" s="221"/>
      <c r="CB113" s="221"/>
      <c r="CC113" s="222"/>
      <c r="CD113" s="225"/>
      <c r="CE113" s="225"/>
      <c r="CF113" s="225"/>
      <c r="CG113" s="225"/>
      <c r="CH113" s="210"/>
      <c r="CI113" s="218"/>
      <c r="CJ113" s="218"/>
      <c r="CK113" s="218"/>
      <c r="CL113" s="218"/>
      <c r="CM113" s="210"/>
      <c r="CN113" s="218"/>
      <c r="CO113" s="218"/>
      <c r="CP113" s="218"/>
      <c r="CQ113" s="218"/>
      <c r="CR113" s="210"/>
      <c r="CS113" s="209"/>
      <c r="CT113" s="209"/>
      <c r="CU113" s="209"/>
      <c r="CV113" s="209"/>
      <c r="CW113" s="84"/>
      <c r="CZ113" s="71">
        <v>42</v>
      </c>
    </row>
    <row r="114" spans="1:104" ht="13.5" customHeight="1" thickBot="1" x14ac:dyDescent="0.25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83"/>
      <c r="BE114" s="83"/>
      <c r="BF114" s="83"/>
      <c r="BG114" s="216"/>
      <c r="BH114" s="216"/>
      <c r="BI114" s="211" t="str">
        <f>FeatSheet!C45</f>
        <v>xTechnique ( Change)</v>
      </c>
      <c r="BJ114" s="211"/>
      <c r="BK114" s="211"/>
      <c r="BL114" s="211"/>
      <c r="BM114" s="211"/>
      <c r="BN114" s="211"/>
      <c r="BO114" s="211"/>
      <c r="BP114" s="211"/>
      <c r="BQ114" s="211"/>
      <c r="BR114" s="211"/>
      <c r="BS114" s="211"/>
      <c r="BT114" s="211"/>
      <c r="BU114" s="211"/>
      <c r="BV114" s="211"/>
      <c r="BW114" s="211"/>
      <c r="BX114" s="211"/>
      <c r="BY114" s="221" t="str">
        <f>FeatSheet!I45</f>
        <v>N/A</v>
      </c>
      <c r="BZ114" s="221"/>
      <c r="CA114" s="221"/>
      <c r="CB114" s="221"/>
      <c r="CC114" s="222"/>
      <c r="CD114" s="225" t="str">
        <f>IF(AND(FeatSheet!G45=1,FeatSheet!D45=0)=TRUE,"",(CI114+CN114+CS114))</f>
        <v/>
      </c>
      <c r="CE114" s="225"/>
      <c r="CF114" s="225"/>
      <c r="CG114" s="225"/>
      <c r="CH114" s="210" t="s">
        <v>125</v>
      </c>
      <c r="CI114" s="218">
        <f>FeatSheet!J45</f>
        <v>0</v>
      </c>
      <c r="CJ114" s="218"/>
      <c r="CK114" s="218"/>
      <c r="CL114" s="218"/>
      <c r="CM114" s="210" t="s">
        <v>126</v>
      </c>
      <c r="CN114" s="218">
        <f>ROUNDDOWN(FeatSheet!F45,0)</f>
        <v>0</v>
      </c>
      <c r="CO114" s="218"/>
      <c r="CP114" s="218"/>
      <c r="CQ114" s="218"/>
      <c r="CR114" s="210" t="s">
        <v>126</v>
      </c>
      <c r="CS114" s="209"/>
      <c r="CT114" s="209"/>
      <c r="CU114" s="209"/>
      <c r="CV114" s="209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11"/>
      <c r="BJ115" s="211"/>
      <c r="BK115" s="211"/>
      <c r="BL115" s="211"/>
      <c r="BM115" s="211"/>
      <c r="BN115" s="211"/>
      <c r="BO115" s="211"/>
      <c r="BP115" s="211"/>
      <c r="BQ115" s="211"/>
      <c r="BR115" s="211"/>
      <c r="BS115" s="211"/>
      <c r="BT115" s="211"/>
      <c r="BU115" s="211"/>
      <c r="BV115" s="211"/>
      <c r="BW115" s="211"/>
      <c r="BX115" s="211"/>
      <c r="BY115" s="221"/>
      <c r="BZ115" s="221"/>
      <c r="CA115" s="221"/>
      <c r="CB115" s="221"/>
      <c r="CC115" s="222"/>
      <c r="CD115" s="225"/>
      <c r="CE115" s="225"/>
      <c r="CF115" s="225"/>
      <c r="CG115" s="225"/>
      <c r="CH115" s="210"/>
      <c r="CI115" s="218"/>
      <c r="CJ115" s="218"/>
      <c r="CK115" s="218"/>
      <c r="CL115" s="218"/>
      <c r="CM115" s="210"/>
      <c r="CN115" s="218"/>
      <c r="CO115" s="218"/>
      <c r="CP115" s="218"/>
      <c r="CQ115" s="218"/>
      <c r="CR115" s="210"/>
      <c r="CS115" s="209"/>
      <c r="CT115" s="209"/>
      <c r="CU115" s="209"/>
      <c r="CV115" s="209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11" t="str">
        <f>FeatSheet!C46</f>
        <v>xTechnique ( Control )</v>
      </c>
      <c r="BJ116" s="211"/>
      <c r="BK116" s="211"/>
      <c r="BL116" s="211"/>
      <c r="BM116" s="211"/>
      <c r="BN116" s="211"/>
      <c r="BO116" s="211"/>
      <c r="BP116" s="211"/>
      <c r="BQ116" s="211"/>
      <c r="BR116" s="211"/>
      <c r="BS116" s="211"/>
      <c r="BT116" s="211"/>
      <c r="BU116" s="211"/>
      <c r="BV116" s="211"/>
      <c r="BW116" s="211"/>
      <c r="BX116" s="211"/>
      <c r="BY116" s="221" t="str">
        <f>FeatSheet!I46</f>
        <v>N/A</v>
      </c>
      <c r="BZ116" s="221"/>
      <c r="CA116" s="221"/>
      <c r="CB116" s="221"/>
      <c r="CC116" s="222"/>
      <c r="CD116" s="225" t="str">
        <f>IF(AND(FeatSheet!G46=1,FeatSheet!D46=0)=TRUE,"",(CI116+CN116+CS116))</f>
        <v/>
      </c>
      <c r="CE116" s="225"/>
      <c r="CF116" s="225"/>
      <c r="CG116" s="225"/>
      <c r="CH116" s="210" t="s">
        <v>125</v>
      </c>
      <c r="CI116" s="218">
        <f>FeatSheet!J46</f>
        <v>0</v>
      </c>
      <c r="CJ116" s="218"/>
      <c r="CK116" s="218"/>
      <c r="CL116" s="218"/>
      <c r="CM116" s="210" t="s">
        <v>126</v>
      </c>
      <c r="CN116" s="218">
        <f>ROUNDDOWN(FeatSheet!F46,0)</f>
        <v>0</v>
      </c>
      <c r="CO116" s="218"/>
      <c r="CP116" s="218"/>
      <c r="CQ116" s="218"/>
      <c r="CR116" s="210" t="s">
        <v>126</v>
      </c>
      <c r="CS116" s="209"/>
      <c r="CT116" s="209"/>
      <c r="CU116" s="209"/>
      <c r="CV116" s="209"/>
      <c r="CW116" s="84"/>
    </row>
    <row r="117" spans="1:104" ht="12.75" customHeight="1" x14ac:dyDescent="0.2">
      <c r="A117" s="82"/>
      <c r="B117" s="214" t="s">
        <v>170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11"/>
      <c r="BJ117" s="211"/>
      <c r="BK117" s="211"/>
      <c r="BL117" s="211"/>
      <c r="BM117" s="211"/>
      <c r="BN117" s="211"/>
      <c r="BO117" s="211"/>
      <c r="BP117" s="211"/>
      <c r="BQ117" s="211"/>
      <c r="BR117" s="211"/>
      <c r="BS117" s="211"/>
      <c r="BT117" s="211"/>
      <c r="BU117" s="211"/>
      <c r="BV117" s="211"/>
      <c r="BW117" s="211"/>
      <c r="BX117" s="211"/>
      <c r="BY117" s="221"/>
      <c r="BZ117" s="221"/>
      <c r="CA117" s="221"/>
      <c r="CB117" s="221"/>
      <c r="CC117" s="222"/>
      <c r="CD117" s="225"/>
      <c r="CE117" s="225"/>
      <c r="CF117" s="225"/>
      <c r="CG117" s="225"/>
      <c r="CH117" s="210"/>
      <c r="CI117" s="218"/>
      <c r="CJ117" s="218"/>
      <c r="CK117" s="218"/>
      <c r="CL117" s="218"/>
      <c r="CM117" s="210"/>
      <c r="CN117" s="218"/>
      <c r="CO117" s="218"/>
      <c r="CP117" s="218"/>
      <c r="CQ117" s="218"/>
      <c r="CR117" s="210"/>
      <c r="CS117" s="209"/>
      <c r="CT117" s="209"/>
      <c r="CU117" s="209"/>
      <c r="CV117" s="209"/>
      <c r="CW117" s="84"/>
      <c r="CZ117" s="71">
        <v>44</v>
      </c>
    </row>
    <row r="118" spans="1:104" ht="12.75" customHeight="1" x14ac:dyDescent="0.2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168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129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171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11" t="str">
        <f>FeatSheet!C47</f>
        <v>xTechnique ( Create )</v>
      </c>
      <c r="BJ118" s="211"/>
      <c r="BK118" s="211"/>
      <c r="BL118" s="211"/>
      <c r="BM118" s="211"/>
      <c r="BN118" s="211"/>
      <c r="BO118" s="211"/>
      <c r="BP118" s="211"/>
      <c r="BQ118" s="211"/>
      <c r="BR118" s="211"/>
      <c r="BS118" s="211"/>
      <c r="BT118" s="211"/>
      <c r="BU118" s="211"/>
      <c r="BV118" s="211"/>
      <c r="BW118" s="211"/>
      <c r="BX118" s="211"/>
      <c r="BY118" s="221" t="str">
        <f>FeatSheet!I47</f>
        <v>N/A</v>
      </c>
      <c r="BZ118" s="221"/>
      <c r="CA118" s="221"/>
      <c r="CB118" s="221"/>
      <c r="CC118" s="222"/>
      <c r="CD118" s="225" t="str">
        <f>IF(AND(FeatSheet!G47=1,FeatSheet!D47=0)=TRUE,"",(CI118+CN118+CS118))</f>
        <v/>
      </c>
      <c r="CE118" s="225"/>
      <c r="CF118" s="225"/>
      <c r="CG118" s="225"/>
      <c r="CH118" s="210" t="s">
        <v>125</v>
      </c>
      <c r="CI118" s="218">
        <f>FeatSheet!J47</f>
        <v>0</v>
      </c>
      <c r="CJ118" s="218"/>
      <c r="CK118" s="218"/>
      <c r="CL118" s="218"/>
      <c r="CM118" s="210" t="s">
        <v>126</v>
      </c>
      <c r="CN118" s="218">
        <f>ROUNDDOWN(FeatSheet!F47,0)</f>
        <v>0</v>
      </c>
      <c r="CO118" s="218"/>
      <c r="CP118" s="218"/>
      <c r="CQ118" s="218"/>
      <c r="CR118" s="210" t="s">
        <v>126</v>
      </c>
      <c r="CS118" s="209"/>
      <c r="CT118" s="209"/>
      <c r="CU118" s="209"/>
      <c r="CV118" s="209"/>
      <c r="CW118" s="84"/>
    </row>
    <row r="119" spans="1:104" ht="12.75" customHeight="1" x14ac:dyDescent="0.2">
      <c r="A119" s="82"/>
      <c r="B119" s="219" t="s">
        <v>172</v>
      </c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20">
        <v>0</v>
      </c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83"/>
      <c r="BE119" s="83"/>
      <c r="BF119" s="83"/>
      <c r="BG119" s="216"/>
      <c r="BH119" s="216"/>
      <c r="BI119" s="211"/>
      <c r="BJ119" s="211"/>
      <c r="BK119" s="211"/>
      <c r="BL119" s="211"/>
      <c r="BM119" s="211"/>
      <c r="BN119" s="211"/>
      <c r="BO119" s="211"/>
      <c r="BP119" s="211"/>
      <c r="BQ119" s="211"/>
      <c r="BR119" s="211"/>
      <c r="BS119" s="211"/>
      <c r="BT119" s="211"/>
      <c r="BU119" s="211"/>
      <c r="BV119" s="211"/>
      <c r="BW119" s="211"/>
      <c r="BX119" s="211"/>
      <c r="BY119" s="221"/>
      <c r="BZ119" s="221"/>
      <c r="CA119" s="221"/>
      <c r="CB119" s="221"/>
      <c r="CC119" s="222"/>
      <c r="CD119" s="225"/>
      <c r="CE119" s="225"/>
      <c r="CF119" s="225"/>
      <c r="CG119" s="225"/>
      <c r="CH119" s="210"/>
      <c r="CI119" s="218"/>
      <c r="CJ119" s="218"/>
      <c r="CK119" s="218"/>
      <c r="CL119" s="218"/>
      <c r="CM119" s="210"/>
      <c r="CN119" s="218"/>
      <c r="CO119" s="218"/>
      <c r="CP119" s="218"/>
      <c r="CQ119" s="218"/>
      <c r="CR119" s="210"/>
      <c r="CS119" s="209"/>
      <c r="CT119" s="209"/>
      <c r="CU119" s="209"/>
      <c r="CV119" s="209"/>
      <c r="CW119" s="84"/>
    </row>
    <row r="120" spans="1:104" ht="12.75" customHeight="1" x14ac:dyDescent="0.2">
      <c r="A120" s="82"/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83"/>
      <c r="BE120" s="83"/>
      <c r="BF120" s="83"/>
      <c r="BG120" s="216"/>
      <c r="BH120" s="216"/>
      <c r="BI120" s="211" t="str">
        <f>FeatSheet!C48</f>
        <v>xTechnique ( Destroy )</v>
      </c>
      <c r="BJ120" s="211"/>
      <c r="BK120" s="211"/>
      <c r="BL120" s="211"/>
      <c r="BM120" s="211"/>
      <c r="BN120" s="211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21" t="str">
        <f>FeatSheet!I48</f>
        <v>N/A</v>
      </c>
      <c r="BZ120" s="221"/>
      <c r="CA120" s="221"/>
      <c r="CB120" s="221"/>
      <c r="CC120" s="222"/>
      <c r="CD120" s="225" t="str">
        <f>IF(AND(FeatSheet!G48=1,FeatSheet!D48=0)=TRUE,"",(CI120+CN120+CS120))</f>
        <v/>
      </c>
      <c r="CE120" s="225"/>
      <c r="CF120" s="225"/>
      <c r="CG120" s="225"/>
      <c r="CH120" s="210" t="s">
        <v>125</v>
      </c>
      <c r="CI120" s="218">
        <f>FeatSheet!J48</f>
        <v>0</v>
      </c>
      <c r="CJ120" s="218"/>
      <c r="CK120" s="218"/>
      <c r="CL120" s="218"/>
      <c r="CM120" s="210" t="s">
        <v>126</v>
      </c>
      <c r="CN120" s="218">
        <f>ROUNDDOWN(FeatSheet!F48,0)</f>
        <v>0</v>
      </c>
      <c r="CO120" s="218"/>
      <c r="CP120" s="218"/>
      <c r="CQ120" s="218"/>
      <c r="CR120" s="210" t="s">
        <v>126</v>
      </c>
      <c r="CS120" s="209"/>
      <c r="CT120" s="209"/>
      <c r="CU120" s="209"/>
      <c r="CV120" s="209"/>
      <c r="CW120" s="84"/>
    </row>
    <row r="121" spans="1:104" ht="12.75" customHeight="1" x14ac:dyDescent="0.2">
      <c r="A121" s="82"/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83"/>
      <c r="BE121" s="83"/>
      <c r="BF121" s="83"/>
      <c r="BG121" s="216"/>
      <c r="BH121" s="216"/>
      <c r="BI121" s="211"/>
      <c r="BJ121" s="211"/>
      <c r="BK121" s="211"/>
      <c r="BL121" s="211"/>
      <c r="BM121" s="211"/>
      <c r="BN121" s="211"/>
      <c r="BO121" s="211"/>
      <c r="BP121" s="211"/>
      <c r="BQ121" s="211"/>
      <c r="BR121" s="211"/>
      <c r="BS121" s="211"/>
      <c r="BT121" s="211"/>
      <c r="BU121" s="211"/>
      <c r="BV121" s="211"/>
      <c r="BW121" s="211"/>
      <c r="BX121" s="211"/>
      <c r="BY121" s="221"/>
      <c r="BZ121" s="221"/>
      <c r="CA121" s="221"/>
      <c r="CB121" s="221"/>
      <c r="CC121" s="222"/>
      <c r="CD121" s="225"/>
      <c r="CE121" s="225"/>
      <c r="CF121" s="225"/>
      <c r="CG121" s="225"/>
      <c r="CH121" s="210"/>
      <c r="CI121" s="218"/>
      <c r="CJ121" s="218"/>
      <c r="CK121" s="218"/>
      <c r="CL121" s="218"/>
      <c r="CM121" s="210"/>
      <c r="CN121" s="218"/>
      <c r="CO121" s="218"/>
      <c r="CP121" s="218"/>
      <c r="CQ121" s="218"/>
      <c r="CR121" s="210"/>
      <c r="CS121" s="209"/>
      <c r="CT121" s="209"/>
      <c r="CU121" s="209"/>
      <c r="CV121" s="209"/>
      <c r="CW121" s="84"/>
      <c r="CZ121" s="71">
        <v>45</v>
      </c>
    </row>
    <row r="122" spans="1:104" ht="13.5" customHeight="1" x14ac:dyDescent="0.2">
      <c r="A122" s="82"/>
      <c r="B122" s="226" t="s">
        <v>173</v>
      </c>
      <c r="C122" s="226"/>
      <c r="D122" s="226"/>
      <c r="E122" s="226"/>
      <c r="F122" s="226"/>
      <c r="G122" s="226"/>
      <c r="H122" s="226"/>
      <c r="I122" s="227"/>
      <c r="J122" s="227"/>
      <c r="K122" s="227"/>
      <c r="L122" s="227"/>
      <c r="M122" s="227"/>
      <c r="N122" s="227"/>
      <c r="O122" s="227"/>
      <c r="P122" s="227" t="s">
        <v>121</v>
      </c>
      <c r="Q122" s="227"/>
      <c r="R122" s="227"/>
      <c r="S122" s="227"/>
      <c r="T122" s="227"/>
      <c r="U122" s="227" t="s">
        <v>109</v>
      </c>
      <c r="V122" s="227"/>
      <c r="W122" s="227"/>
      <c r="X122" s="227"/>
      <c r="Y122" s="227"/>
      <c r="Z122" s="228" t="s">
        <v>169</v>
      </c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83"/>
      <c r="BE122" s="83"/>
      <c r="BF122" s="83"/>
      <c r="BG122" s="216"/>
      <c r="BH122" s="216"/>
      <c r="BI122" s="211" t="str">
        <f>FeatSheet!C49</f>
        <v>xTechnique ( Perceive)</v>
      </c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21" t="str">
        <f>FeatSheet!I49</f>
        <v>N/A</v>
      </c>
      <c r="BZ122" s="221"/>
      <c r="CA122" s="221"/>
      <c r="CB122" s="221"/>
      <c r="CC122" s="222"/>
      <c r="CD122" s="224" t="str">
        <f>IF(AND(FeatSheet!G49=1,FeatSheet!D49=0)=TRUE,"",(CI122+CN122+CS122))</f>
        <v/>
      </c>
      <c r="CE122" s="224"/>
      <c r="CF122" s="224"/>
      <c r="CG122" s="224"/>
      <c r="CH122" s="210" t="s">
        <v>125</v>
      </c>
      <c r="CI122" s="218"/>
      <c r="CJ122" s="218"/>
      <c r="CK122" s="218"/>
      <c r="CL122" s="218"/>
      <c r="CM122" s="210" t="s">
        <v>126</v>
      </c>
      <c r="CN122" s="218">
        <f>ROUNDDOWN(FeatSheet!F49,0)</f>
        <v>0</v>
      </c>
      <c r="CO122" s="218"/>
      <c r="CP122" s="218"/>
      <c r="CQ122" s="218"/>
      <c r="CR122" s="210" t="s">
        <v>126</v>
      </c>
      <c r="CS122" s="209"/>
      <c r="CT122" s="209"/>
      <c r="CU122" s="209"/>
      <c r="CV122" s="209"/>
      <c r="CW122" s="84"/>
    </row>
    <row r="123" spans="1:104" ht="12.75" customHeight="1" x14ac:dyDescent="0.2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83"/>
      <c r="BE123" s="83"/>
      <c r="BF123" s="83"/>
      <c r="BG123" s="216"/>
      <c r="BH123" s="216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21"/>
      <c r="BZ123" s="221"/>
      <c r="CA123" s="221"/>
      <c r="CB123" s="221"/>
      <c r="CC123" s="222"/>
      <c r="CD123" s="225"/>
      <c r="CE123" s="225"/>
      <c r="CF123" s="225"/>
      <c r="CG123" s="225"/>
      <c r="CH123" s="210"/>
      <c r="CI123" s="218"/>
      <c r="CJ123" s="218"/>
      <c r="CK123" s="218"/>
      <c r="CL123" s="218"/>
      <c r="CM123" s="210"/>
      <c r="CN123" s="218"/>
      <c r="CO123" s="218"/>
      <c r="CP123" s="218"/>
      <c r="CQ123" s="218"/>
      <c r="CR123" s="210"/>
      <c r="CS123" s="209"/>
      <c r="CT123" s="209"/>
      <c r="CU123" s="209"/>
      <c r="CV123" s="209"/>
      <c r="CW123" s="84"/>
      <c r="CZ123" s="71">
        <v>46</v>
      </c>
    </row>
    <row r="124" spans="1:104" ht="12.75" customHeight="1" x14ac:dyDescent="0.2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83"/>
      <c r="BE124" s="83"/>
      <c r="BF124" s="83"/>
      <c r="BG124" s="216"/>
      <c r="BH124" s="216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21"/>
      <c r="BZ124" s="221"/>
      <c r="CA124" s="221"/>
      <c r="CB124" s="221"/>
      <c r="CC124" s="222"/>
      <c r="CD124" s="225"/>
      <c r="CE124" s="225"/>
      <c r="CF124" s="225"/>
      <c r="CG124" s="225"/>
      <c r="CH124" s="210" t="s">
        <v>125</v>
      </c>
      <c r="CI124" s="218"/>
      <c r="CJ124" s="218"/>
      <c r="CK124" s="218"/>
      <c r="CL124" s="218"/>
      <c r="CM124" s="210" t="s">
        <v>126</v>
      </c>
      <c r="CN124" s="218">
        <f>ROUNDDOWN(FeatSheet!F50,0)</f>
        <v>0</v>
      </c>
      <c r="CO124" s="218"/>
      <c r="CP124" s="218"/>
      <c r="CQ124" s="218"/>
      <c r="CR124" s="210" t="s">
        <v>126</v>
      </c>
      <c r="CS124" s="209"/>
      <c r="CT124" s="209"/>
      <c r="CU124" s="209"/>
      <c r="CV124" s="209"/>
      <c r="CW124" s="84"/>
    </row>
    <row r="125" spans="1:104" ht="13.5" customHeight="1" x14ac:dyDescent="0.2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83"/>
      <c r="BE125" s="83"/>
      <c r="BF125" s="83"/>
      <c r="BG125" s="216"/>
      <c r="BH125" s="216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21"/>
      <c r="BZ125" s="221"/>
      <c r="CA125" s="221"/>
      <c r="CB125" s="221"/>
      <c r="CC125" s="222"/>
      <c r="CD125" s="225"/>
      <c r="CE125" s="225"/>
      <c r="CF125" s="225"/>
      <c r="CG125" s="225"/>
      <c r="CH125" s="210"/>
      <c r="CI125" s="218"/>
      <c r="CJ125" s="218"/>
      <c r="CK125" s="218"/>
      <c r="CL125" s="218"/>
      <c r="CM125" s="210"/>
      <c r="CN125" s="218"/>
      <c r="CO125" s="218"/>
      <c r="CP125" s="218"/>
      <c r="CQ125" s="218"/>
      <c r="CR125" s="210"/>
      <c r="CS125" s="209"/>
      <c r="CT125" s="209"/>
      <c r="CU125" s="209"/>
      <c r="CV125" s="209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21"/>
      <c r="BZ126" s="221"/>
      <c r="CA126" s="221"/>
      <c r="CB126" s="221"/>
      <c r="CC126" s="222"/>
      <c r="CD126" s="223"/>
      <c r="CE126" s="223"/>
      <c r="CF126" s="223"/>
      <c r="CG126" s="223"/>
      <c r="CH126" s="210" t="s">
        <v>125</v>
      </c>
      <c r="CI126" s="209"/>
      <c r="CJ126" s="209"/>
      <c r="CK126" s="209"/>
      <c r="CL126" s="209"/>
      <c r="CM126" s="210" t="s">
        <v>126</v>
      </c>
      <c r="CN126" s="218"/>
      <c r="CO126" s="218"/>
      <c r="CP126" s="218"/>
      <c r="CQ126" s="218"/>
      <c r="CR126" s="210" t="s">
        <v>126</v>
      </c>
      <c r="CS126" s="209"/>
      <c r="CT126" s="209"/>
      <c r="CU126" s="209"/>
      <c r="CV126" s="209"/>
      <c r="CW126" s="84"/>
    </row>
    <row r="127" spans="1:104" ht="12.75" customHeight="1" x14ac:dyDescent="0.2">
      <c r="A127" s="82"/>
      <c r="B127" s="214" t="s">
        <v>174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21"/>
      <c r="BZ127" s="221"/>
      <c r="CA127" s="221"/>
      <c r="CB127" s="221"/>
      <c r="CC127" s="222"/>
      <c r="CD127" s="223"/>
      <c r="CE127" s="223"/>
      <c r="CF127" s="223"/>
      <c r="CG127" s="223"/>
      <c r="CH127" s="210"/>
      <c r="CI127" s="209"/>
      <c r="CJ127" s="209"/>
      <c r="CK127" s="209"/>
      <c r="CL127" s="209"/>
      <c r="CM127" s="210"/>
      <c r="CN127" s="218"/>
      <c r="CO127" s="218"/>
      <c r="CP127" s="218"/>
      <c r="CQ127" s="218"/>
      <c r="CR127" s="210"/>
      <c r="CS127" s="209"/>
      <c r="CT127" s="209"/>
      <c r="CU127" s="209"/>
      <c r="CV127" s="209"/>
      <c r="CW127" s="84"/>
      <c r="CZ127" s="71">
        <v>48</v>
      </c>
    </row>
    <row r="128" spans="1:104" ht="12.75" customHeight="1" x14ac:dyDescent="0.2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129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109</v>
      </c>
      <c r="AI128" s="215"/>
      <c r="AJ128" s="215"/>
      <c r="AK128" s="215"/>
      <c r="AL128" s="215"/>
      <c r="AM128" s="215"/>
      <c r="AN128" s="215" t="s">
        <v>173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21"/>
      <c r="BZ128" s="221"/>
      <c r="CA128" s="221"/>
      <c r="CB128" s="221"/>
      <c r="CC128" s="222"/>
      <c r="CD128" s="223"/>
      <c r="CE128" s="223"/>
      <c r="CF128" s="223"/>
      <c r="CG128" s="223"/>
      <c r="CH128" s="210" t="s">
        <v>125</v>
      </c>
      <c r="CI128" s="209"/>
      <c r="CJ128" s="209"/>
      <c r="CK128" s="209"/>
      <c r="CL128" s="209"/>
      <c r="CM128" s="210" t="s">
        <v>126</v>
      </c>
      <c r="CN128" s="218"/>
      <c r="CO128" s="218"/>
      <c r="CP128" s="218"/>
      <c r="CQ128" s="218"/>
      <c r="CR128" s="210" t="s">
        <v>126</v>
      </c>
      <c r="CS128" s="209"/>
      <c r="CT128" s="209"/>
      <c r="CU128" s="209"/>
      <c r="CV128" s="209"/>
      <c r="CW128" s="84"/>
    </row>
    <row r="129" spans="1:104" ht="13.5" customHeight="1" x14ac:dyDescent="0.2">
      <c r="A129" s="82"/>
      <c r="B129" s="219" t="s">
        <v>172</v>
      </c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20">
        <v>0</v>
      </c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21"/>
      <c r="BZ129" s="221"/>
      <c r="CA129" s="221"/>
      <c r="CB129" s="221"/>
      <c r="CC129" s="222"/>
      <c r="CD129" s="223"/>
      <c r="CE129" s="223"/>
      <c r="CF129" s="223"/>
      <c r="CG129" s="223"/>
      <c r="CH129" s="210"/>
      <c r="CI129" s="209"/>
      <c r="CJ129" s="209"/>
      <c r="CK129" s="209"/>
      <c r="CL129" s="209"/>
      <c r="CM129" s="210"/>
      <c r="CN129" s="218"/>
      <c r="CO129" s="218"/>
      <c r="CP129" s="218"/>
      <c r="CQ129" s="218"/>
      <c r="CR129" s="210"/>
      <c r="CS129" s="209"/>
      <c r="CT129" s="209"/>
      <c r="CU129" s="209"/>
      <c r="CV129" s="209"/>
      <c r="CW129" s="84"/>
      <c r="CZ129" s="71">
        <v>49</v>
      </c>
    </row>
    <row r="130" spans="1:104" ht="12.75" customHeight="1" x14ac:dyDescent="0.2">
      <c r="A130" s="82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19"/>
      <c r="C131" s="219"/>
      <c r="D131" s="219"/>
      <c r="E131" s="219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06" t="s">
        <v>169</v>
      </c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83"/>
      <c r="BE134" s="83"/>
      <c r="BF134" s="83"/>
      <c r="BG134" s="208" t="s">
        <v>235</v>
      </c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08"/>
      <c r="BU134" s="208"/>
      <c r="BV134" s="208"/>
      <c r="BW134" s="208"/>
      <c r="BX134" s="208"/>
      <c r="BY134" s="208"/>
      <c r="BZ134" s="208"/>
      <c r="CA134" s="208"/>
      <c r="CB134" s="208"/>
      <c r="CC134" s="208"/>
      <c r="CD134" s="208"/>
      <c r="CE134" s="208"/>
      <c r="CF134" s="208"/>
      <c r="CG134" s="208"/>
      <c r="CH134" s="208"/>
      <c r="CI134" s="208"/>
      <c r="CJ134" s="208"/>
      <c r="CK134" s="208"/>
      <c r="CL134" s="208"/>
      <c r="CM134" s="208"/>
      <c r="CN134" s="208"/>
      <c r="CO134" s="208"/>
      <c r="CP134" s="208"/>
      <c r="CQ134" s="208"/>
      <c r="CR134" s="208"/>
      <c r="CS134" s="208"/>
      <c r="CT134" s="208"/>
      <c r="CU134" s="208"/>
      <c r="CV134" s="208"/>
      <c r="CW134" s="84"/>
    </row>
    <row r="135" spans="1:104" ht="13.5" customHeight="1" x14ac:dyDescent="0.2">
      <c r="A135" s="82"/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83"/>
      <c r="BE135" s="83"/>
      <c r="BF135" s="83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08"/>
      <c r="BU135" s="208"/>
      <c r="BV135" s="208"/>
      <c r="BW135" s="208"/>
      <c r="BX135" s="208"/>
      <c r="BY135" s="208"/>
      <c r="BZ135" s="208"/>
      <c r="CA135" s="208"/>
      <c r="CB135" s="208"/>
      <c r="CC135" s="208"/>
      <c r="CD135" s="208"/>
      <c r="CE135" s="208"/>
      <c r="CF135" s="208"/>
      <c r="CG135" s="208"/>
      <c r="CH135" s="208"/>
      <c r="CI135" s="208"/>
      <c r="CJ135" s="208"/>
      <c r="CK135" s="208"/>
      <c r="CL135" s="208"/>
      <c r="CM135" s="208"/>
      <c r="CN135" s="208"/>
      <c r="CO135" s="208"/>
      <c r="CP135" s="208"/>
      <c r="CQ135" s="208"/>
      <c r="CR135" s="208"/>
      <c r="CS135" s="208"/>
      <c r="CT135" s="208"/>
      <c r="CU135" s="208"/>
      <c r="CV135" s="2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8" t="s">
        <v>234</v>
      </c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08"/>
      <c r="BU136" s="208"/>
      <c r="BV136" s="208"/>
      <c r="BW136" s="208"/>
      <c r="BX136" s="208"/>
      <c r="BY136" s="208"/>
      <c r="BZ136" s="208"/>
      <c r="CA136" s="208"/>
      <c r="CB136" s="208"/>
      <c r="CC136" s="208"/>
      <c r="CD136" s="208"/>
      <c r="CE136" s="208"/>
      <c r="CF136" s="208"/>
      <c r="CG136" s="208"/>
      <c r="CH136" s="208"/>
      <c r="CI136" s="208"/>
      <c r="CJ136" s="208"/>
      <c r="CK136" s="208"/>
      <c r="CL136" s="208"/>
      <c r="CM136" s="208"/>
      <c r="CN136" s="208"/>
      <c r="CO136" s="208"/>
      <c r="CP136" s="208"/>
      <c r="CQ136" s="208"/>
      <c r="CR136" s="208"/>
      <c r="CS136" s="208"/>
      <c r="CT136" s="208"/>
      <c r="CU136" s="208"/>
      <c r="CV136" s="208"/>
      <c r="CW136" s="84"/>
    </row>
    <row r="137" spans="1:104" ht="12.75" customHeight="1" x14ac:dyDescent="0.2">
      <c r="A137" s="82"/>
      <c r="BD137" s="83"/>
      <c r="BE137" s="83"/>
      <c r="BF137" s="83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08"/>
      <c r="BU137" s="208"/>
      <c r="BV137" s="208"/>
      <c r="BW137" s="208"/>
      <c r="BX137" s="208"/>
      <c r="BY137" s="208"/>
      <c r="BZ137" s="208"/>
      <c r="CA137" s="208"/>
      <c r="CB137" s="208"/>
      <c r="CC137" s="208"/>
      <c r="CD137" s="208"/>
      <c r="CE137" s="208"/>
      <c r="CF137" s="208"/>
      <c r="CG137" s="208"/>
      <c r="CH137" s="208"/>
      <c r="CI137" s="208"/>
      <c r="CJ137" s="208"/>
      <c r="CK137" s="208"/>
      <c r="CL137" s="208"/>
      <c r="CM137" s="208"/>
      <c r="CN137" s="208"/>
      <c r="CO137" s="208"/>
      <c r="CP137" s="208"/>
      <c r="CQ137" s="208"/>
      <c r="CR137" s="208"/>
      <c r="CS137" s="208"/>
      <c r="CT137" s="208"/>
      <c r="CU137" s="208"/>
      <c r="CV137" s="208"/>
      <c r="CW137" s="84"/>
    </row>
    <row r="138" spans="1:104" ht="27" x14ac:dyDescent="0.35">
      <c r="A138" s="82"/>
      <c r="B138" s="102"/>
      <c r="N138" s="204"/>
      <c r="O138" s="204"/>
      <c r="P138" s="204"/>
      <c r="Q138" s="204"/>
      <c r="R138" s="204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5" t="str">
        <f>FeatSheet!AE3</f>
        <v xml:space="preserve">Appraise 2, Climb/Jump* 0, Craft ( Tools ) 2, Craft ( B ) 2, Craft ( C ) 2, Craft ( D ) 2, Deception 7, Diplomacy 7, Disguise 3, Escape Artist* 2, Forgery 2, Heal 1, Knowledge (Geography ) 5, Perception 1, Perform 3, Profession ( Farmer ) 5, Profession ( Border Guard ) 5, Ride 4, Search 2, Sense Motive 5, Stealth* 6, Swim 0, Urban Lore 4, Use Rope 3, Wilderness Lore 3, </v>
      </c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5"/>
      <c r="BN147" s="205"/>
      <c r="BO147" s="205"/>
      <c r="BP147" s="205"/>
      <c r="BQ147" s="205"/>
      <c r="BR147" s="205"/>
      <c r="BS147" s="205"/>
      <c r="BT147" s="205"/>
      <c r="BU147" s="205"/>
      <c r="BV147" s="205"/>
      <c r="BW147" s="205"/>
    </row>
    <row r="148" spans="9:75" x14ac:dyDescent="0.2"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5"/>
      <c r="BN148" s="205"/>
      <c r="BO148" s="205"/>
      <c r="BP148" s="205"/>
      <c r="BQ148" s="205"/>
      <c r="BR148" s="205"/>
      <c r="BS148" s="205"/>
      <c r="BT148" s="205"/>
      <c r="BU148" s="205"/>
      <c r="BV148" s="205"/>
      <c r="BW148" s="205"/>
    </row>
    <row r="149" spans="9:75" x14ac:dyDescent="0.2"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5"/>
      <c r="BN149" s="205"/>
      <c r="BO149" s="205"/>
      <c r="BP149" s="205"/>
      <c r="BQ149" s="205"/>
      <c r="BR149" s="205"/>
      <c r="BS149" s="205"/>
      <c r="BT149" s="205"/>
      <c r="BU149" s="205"/>
      <c r="BV149" s="205"/>
      <c r="BW149" s="205"/>
    </row>
    <row r="150" spans="9:75" x14ac:dyDescent="0.2"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  <c r="BI150" s="205"/>
      <c r="BJ150" s="205"/>
      <c r="BK150" s="205"/>
      <c r="BL150" s="205"/>
      <c r="BM150" s="205"/>
      <c r="BN150" s="205"/>
      <c r="BO150" s="205"/>
      <c r="BP150" s="205"/>
      <c r="BQ150" s="205"/>
      <c r="BR150" s="205"/>
      <c r="BS150" s="205"/>
      <c r="BT150" s="205"/>
      <c r="BU150" s="205"/>
      <c r="BV150" s="205"/>
      <c r="BW150" s="205"/>
    </row>
    <row r="151" spans="9:75" x14ac:dyDescent="0.2"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  <c r="BI151" s="205"/>
      <c r="BJ151" s="205"/>
      <c r="BK151" s="205"/>
      <c r="BL151" s="205"/>
      <c r="BM151" s="205"/>
      <c r="BN151" s="205"/>
      <c r="BO151" s="205"/>
      <c r="BP151" s="205"/>
      <c r="BQ151" s="205"/>
      <c r="BR151" s="205"/>
      <c r="BS151" s="205"/>
      <c r="BT151" s="205"/>
      <c r="BU151" s="205"/>
      <c r="BV151" s="205"/>
      <c r="BW151" s="205"/>
    </row>
    <row r="152" spans="9:75" x14ac:dyDescent="0.2"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  <c r="BI152" s="205"/>
      <c r="BJ152" s="205"/>
      <c r="BK152" s="205"/>
      <c r="BL152" s="205"/>
      <c r="BM152" s="205"/>
      <c r="BN152" s="205"/>
      <c r="BO152" s="205"/>
      <c r="BP152" s="205"/>
      <c r="BQ152" s="205"/>
      <c r="BR152" s="205"/>
      <c r="BS152" s="205"/>
      <c r="BT152" s="205"/>
      <c r="BU152" s="205"/>
      <c r="BV152" s="205"/>
      <c r="BW152" s="205"/>
    </row>
    <row r="153" spans="9:75" x14ac:dyDescent="0.2"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  <c r="BI153" s="205"/>
      <c r="BJ153" s="205"/>
      <c r="BK153" s="205"/>
      <c r="BL153" s="205"/>
      <c r="BM153" s="205"/>
      <c r="BN153" s="205"/>
      <c r="BO153" s="205"/>
      <c r="BP153" s="205"/>
      <c r="BQ153" s="205"/>
      <c r="BR153" s="205"/>
      <c r="BS153" s="205"/>
      <c r="BT153" s="205"/>
      <c r="BU153" s="205"/>
      <c r="BV153" s="205"/>
      <c r="BW153" s="205"/>
    </row>
    <row r="154" spans="9:75" x14ac:dyDescent="0.2"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  <c r="BI154" s="205"/>
      <c r="BJ154" s="205"/>
      <c r="BK154" s="205"/>
      <c r="BL154" s="205"/>
      <c r="BM154" s="205"/>
      <c r="BN154" s="205"/>
      <c r="BO154" s="205"/>
      <c r="BP154" s="205"/>
      <c r="BQ154" s="205"/>
      <c r="BR154" s="205"/>
      <c r="BS154" s="205"/>
      <c r="BT154" s="205"/>
      <c r="BU154" s="205"/>
      <c r="BV154" s="205"/>
      <c r="BW154" s="205"/>
    </row>
    <row r="155" spans="9:75" x14ac:dyDescent="0.2"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  <c r="BI155" s="205"/>
      <c r="BJ155" s="205"/>
      <c r="BK155" s="205"/>
      <c r="BL155" s="205"/>
      <c r="BM155" s="205"/>
      <c r="BN155" s="205"/>
      <c r="BO155" s="205"/>
      <c r="BP155" s="205"/>
      <c r="BQ155" s="205"/>
      <c r="BR155" s="205"/>
      <c r="BS155" s="205"/>
      <c r="BT155" s="205"/>
      <c r="BU155" s="205"/>
      <c r="BV155" s="205"/>
      <c r="BW155" s="205"/>
    </row>
    <row r="156" spans="9:75" x14ac:dyDescent="0.2"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  <c r="BI156" s="205"/>
      <c r="BJ156" s="205"/>
      <c r="BK156" s="205"/>
      <c r="BL156" s="205"/>
      <c r="BM156" s="205"/>
      <c r="BN156" s="205"/>
      <c r="BO156" s="205"/>
      <c r="BP156" s="205"/>
      <c r="BQ156" s="205"/>
      <c r="BR156" s="205"/>
      <c r="BS156" s="205"/>
      <c r="BT156" s="205"/>
      <c r="BU156" s="205"/>
      <c r="BV156" s="205"/>
      <c r="BW156" s="205"/>
    </row>
    <row r="157" spans="9:75" x14ac:dyDescent="0.2"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5"/>
      <c r="BP157" s="205"/>
      <c r="BQ157" s="205"/>
      <c r="BR157" s="205"/>
      <c r="BS157" s="205"/>
      <c r="BT157" s="205"/>
      <c r="BU157" s="205"/>
      <c r="BV157" s="205"/>
      <c r="BW157" s="205"/>
    </row>
    <row r="158" spans="9:75" x14ac:dyDescent="0.2"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5"/>
      <c r="BP158" s="205"/>
      <c r="BQ158" s="205"/>
      <c r="BR158" s="205"/>
      <c r="BS158" s="205"/>
      <c r="BT158" s="205"/>
      <c r="BU158" s="205"/>
      <c r="BV158" s="205"/>
      <c r="BW158" s="205"/>
    </row>
    <row r="159" spans="9:75" x14ac:dyDescent="0.2"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5"/>
      <c r="BP159" s="205"/>
      <c r="BQ159" s="205"/>
      <c r="BR159" s="205"/>
      <c r="BS159" s="205"/>
      <c r="BT159" s="205"/>
      <c r="BU159" s="205"/>
      <c r="BV159" s="205"/>
      <c r="BW159" s="205"/>
    </row>
    <row r="160" spans="9:75" x14ac:dyDescent="0.2"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5"/>
      <c r="BP160" s="205"/>
      <c r="BQ160" s="205"/>
      <c r="BR160" s="205"/>
      <c r="BS160" s="205"/>
      <c r="BT160" s="205"/>
      <c r="BU160" s="205"/>
      <c r="BV160" s="205"/>
      <c r="BW160" s="205"/>
    </row>
    <row r="161" spans="9:75" x14ac:dyDescent="0.2"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5"/>
      <c r="BP161" s="205"/>
      <c r="BQ161" s="205"/>
      <c r="BR161" s="205"/>
      <c r="BS161" s="205"/>
      <c r="BT161" s="205"/>
      <c r="BU161" s="205"/>
      <c r="BV161" s="205"/>
      <c r="BW161" s="205"/>
    </row>
    <row r="162" spans="9:75" x14ac:dyDescent="0.2"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5"/>
      <c r="BP162" s="205"/>
      <c r="BQ162" s="205"/>
      <c r="BR162" s="205"/>
      <c r="BS162" s="205"/>
      <c r="BT162" s="205"/>
      <c r="BU162" s="205"/>
      <c r="BV162" s="205"/>
      <c r="BW162" s="205"/>
    </row>
    <row r="163" spans="9:75" x14ac:dyDescent="0.2"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5"/>
      <c r="BP163" s="205"/>
      <c r="BQ163" s="205"/>
      <c r="BR163" s="205"/>
      <c r="BS163" s="205"/>
      <c r="BT163" s="205"/>
      <c r="BU163" s="205"/>
      <c r="BV163" s="205"/>
      <c r="BW163" s="205"/>
    </row>
    <row r="164" spans="9:75" x14ac:dyDescent="0.2"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5"/>
      <c r="BP164" s="205"/>
      <c r="BQ164" s="205"/>
      <c r="BR164" s="205"/>
      <c r="BS164" s="205"/>
      <c r="BT164" s="205"/>
      <c r="BU164" s="205"/>
      <c r="BV164" s="205"/>
      <c r="BW164" s="205"/>
    </row>
    <row r="165" spans="9:75" x14ac:dyDescent="0.2"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5"/>
      <c r="BP165" s="205"/>
      <c r="BQ165" s="205"/>
      <c r="BR165" s="205"/>
      <c r="BS165" s="205"/>
      <c r="BT165" s="205"/>
      <c r="BU165" s="205"/>
      <c r="BV165" s="205"/>
      <c r="BW165" s="205"/>
    </row>
    <row r="166" spans="9:75" x14ac:dyDescent="0.2"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5"/>
      <c r="BP166" s="205"/>
      <c r="BQ166" s="205"/>
      <c r="BR166" s="205"/>
      <c r="BS166" s="205"/>
      <c r="BT166" s="205"/>
      <c r="BU166" s="205"/>
      <c r="BV166" s="205"/>
      <c r="BW166" s="205"/>
    </row>
    <row r="167" spans="9:75" x14ac:dyDescent="0.2"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  <c r="BT167" s="205"/>
      <c r="BU167" s="205"/>
      <c r="BV167" s="205"/>
      <c r="BW167" s="205"/>
    </row>
    <row r="168" spans="9:75" x14ac:dyDescent="0.2"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  <c r="BT168" s="205"/>
      <c r="BU168" s="205"/>
      <c r="BV168" s="205"/>
      <c r="BW168" s="205"/>
    </row>
    <row r="169" spans="9:75" x14ac:dyDescent="0.2"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5"/>
      <c r="BT169" s="205"/>
      <c r="BU169" s="205"/>
      <c r="BV169" s="205"/>
      <c r="BW169" s="205"/>
    </row>
    <row r="170" spans="9:75" x14ac:dyDescent="0.2"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  <c r="BI170" s="205"/>
      <c r="BJ170" s="205"/>
      <c r="BK170" s="205"/>
      <c r="BL170" s="205"/>
      <c r="BM170" s="205"/>
      <c r="BN170" s="205"/>
      <c r="BO170" s="205"/>
      <c r="BP170" s="205"/>
      <c r="BQ170" s="205"/>
      <c r="BR170" s="205"/>
      <c r="BS170" s="205"/>
      <c r="BT170" s="205"/>
      <c r="BU170" s="205"/>
      <c r="BV170" s="205"/>
      <c r="BW170" s="205"/>
    </row>
    <row r="171" spans="9:75" x14ac:dyDescent="0.2"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  <c r="BI171" s="205"/>
      <c r="BJ171" s="205"/>
      <c r="BK171" s="205"/>
      <c r="BL171" s="205"/>
      <c r="BM171" s="205"/>
      <c r="BN171" s="205"/>
      <c r="BO171" s="205"/>
      <c r="BP171" s="205"/>
      <c r="BQ171" s="205"/>
      <c r="BR171" s="205"/>
      <c r="BS171" s="205"/>
      <c r="BT171" s="205"/>
      <c r="BU171" s="205"/>
      <c r="BV171" s="205"/>
      <c r="BW171" s="205"/>
    </row>
    <row r="172" spans="9:75" x14ac:dyDescent="0.2"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  <c r="BI172" s="205"/>
      <c r="BJ172" s="205"/>
      <c r="BK172" s="205"/>
      <c r="BL172" s="205"/>
      <c r="BM172" s="205"/>
      <c r="BN172" s="205"/>
      <c r="BO172" s="205"/>
      <c r="BP172" s="205"/>
      <c r="BQ172" s="205"/>
      <c r="BR172" s="205"/>
      <c r="BS172" s="205"/>
      <c r="BT172" s="205"/>
      <c r="BU172" s="205"/>
      <c r="BV172" s="205"/>
      <c r="BW172" s="205"/>
    </row>
    <row r="173" spans="9:75" x14ac:dyDescent="0.2"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  <c r="BI173" s="205"/>
      <c r="BJ173" s="205"/>
      <c r="BK173" s="205"/>
      <c r="BL173" s="205"/>
      <c r="BM173" s="205"/>
      <c r="BN173" s="205"/>
      <c r="BO173" s="205"/>
      <c r="BP173" s="205"/>
      <c r="BQ173" s="205"/>
      <c r="BR173" s="205"/>
      <c r="BS173" s="205"/>
      <c r="BT173" s="205"/>
      <c r="BU173" s="205"/>
      <c r="BV173" s="205"/>
      <c r="BW173" s="205"/>
    </row>
    <row r="174" spans="9:75" x14ac:dyDescent="0.2"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205"/>
      <c r="BO174" s="205"/>
      <c r="BP174" s="205"/>
      <c r="BQ174" s="205"/>
      <c r="BR174" s="205"/>
      <c r="BS174" s="205"/>
      <c r="BT174" s="205"/>
      <c r="BU174" s="205"/>
      <c r="BV174" s="205"/>
      <c r="BW174" s="205"/>
    </row>
    <row r="175" spans="9:75" x14ac:dyDescent="0.2"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  <c r="BI175" s="205"/>
      <c r="BJ175" s="205"/>
      <c r="BK175" s="205"/>
      <c r="BL175" s="205"/>
      <c r="BM175" s="205"/>
      <c r="BN175" s="205"/>
      <c r="BO175" s="205"/>
      <c r="BP175" s="205"/>
      <c r="BQ175" s="205"/>
      <c r="BR175" s="205"/>
      <c r="BS175" s="205"/>
      <c r="BT175" s="205"/>
      <c r="BU175" s="205"/>
      <c r="BV175" s="205"/>
      <c r="BW175" s="205"/>
    </row>
    <row r="176" spans="9:75" x14ac:dyDescent="0.2"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  <c r="BI176" s="205"/>
      <c r="BJ176" s="205"/>
      <c r="BK176" s="205"/>
      <c r="BL176" s="205"/>
      <c r="BM176" s="205"/>
      <c r="BN176" s="205"/>
      <c r="BO176" s="205"/>
      <c r="BP176" s="205"/>
      <c r="BQ176" s="205"/>
      <c r="BR176" s="205"/>
      <c r="BS176" s="205"/>
      <c r="BT176" s="205"/>
      <c r="BU176" s="205"/>
      <c r="BV176" s="205"/>
      <c r="BW176" s="205"/>
    </row>
    <row r="177" spans="9:75" x14ac:dyDescent="0.2"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5"/>
      <c r="BN177" s="205"/>
      <c r="BO177" s="205"/>
      <c r="BP177" s="205"/>
      <c r="BQ177" s="205"/>
      <c r="BR177" s="205"/>
      <c r="BS177" s="205"/>
      <c r="BT177" s="205"/>
      <c r="BU177" s="205"/>
      <c r="BV177" s="205"/>
      <c r="BW177" s="205"/>
    </row>
  </sheetData>
  <sheetProtection formatCells="0" selectLockedCells="1"/>
  <mergeCells count="904"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38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/>
  </sheetViews>
  <sheetFormatPr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281</v>
      </c>
      <c r="M1" s="8" t="s">
        <v>236</v>
      </c>
      <c r="O1" s="145">
        <f>[0]!INTMOD</f>
        <v>2</v>
      </c>
    </row>
    <row r="2" spans="1:17" ht="13.5" thickBot="1" x14ac:dyDescent="0.25">
      <c r="N2" s="8" t="s">
        <v>287</v>
      </c>
      <c r="O2" s="8" t="s">
        <v>288</v>
      </c>
    </row>
    <row r="3" spans="1:17" ht="13.5" thickBot="1" x14ac:dyDescent="0.25">
      <c r="A3" s="116" t="s">
        <v>313</v>
      </c>
      <c r="B3" s="117" t="s">
        <v>237</v>
      </c>
      <c r="C3" s="118" t="s">
        <v>238</v>
      </c>
      <c r="D3" s="118" t="s">
        <v>239</v>
      </c>
      <c r="E3" s="118" t="s">
        <v>240</v>
      </c>
      <c r="F3" s="118" t="s">
        <v>241</v>
      </c>
      <c r="G3" s="118" t="s">
        <v>242</v>
      </c>
      <c r="H3" s="119" t="s">
        <v>186</v>
      </c>
      <c r="I3" s="120" t="s">
        <v>243</v>
      </c>
      <c r="J3" s="121"/>
      <c r="K3" s="122"/>
      <c r="N3" s="145">
        <f>FeatSheet!D41</f>
        <v>0</v>
      </c>
      <c r="O3" s="145">
        <f>FeatSheet!D42</f>
        <v>0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244</v>
      </c>
      <c r="M4" s="149">
        <f>FeatSheet!D45</f>
        <v>0</v>
      </c>
      <c r="N4" s="147">
        <f>IF(N$3&gt;0,IF($M4&gt;0,N$3+$M4+$O$1,0),0)</f>
        <v>0</v>
      </c>
      <c r="O4" s="146">
        <f t="shared" ref="O4:Q8" si="0">IF(O$3&gt;0,IF($M4&gt;0,O$3+$M4+$O$1,0),0)</f>
        <v>0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245</v>
      </c>
      <c r="M5" s="149">
        <f>FeatSheet!D46</f>
        <v>0</v>
      </c>
      <c r="N5" s="148">
        <f>IF(N$3&gt;0,IF($M5&gt;0,N$3+$M5+$O$1,0),0)</f>
        <v>0</v>
      </c>
      <c r="O5" s="142">
        <f t="shared" si="0"/>
        <v>0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246</v>
      </c>
      <c r="M6" s="149">
        <f>FeatSheet!D47</f>
        <v>0</v>
      </c>
      <c r="N6" s="148">
        <f>IF(N$3&gt;0,IF($M6&gt;0,N$3+$M6+$O$1,0),0)</f>
        <v>0</v>
      </c>
      <c r="O6" s="142">
        <f t="shared" si="0"/>
        <v>0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280</v>
      </c>
      <c r="M7" s="149">
        <f>FeatSheet!D48</f>
        <v>0</v>
      </c>
      <c r="N7" s="148">
        <f>IF(N$3&gt;0,IF($M7&gt;0,N$3+$M7+$O$1,0),0)</f>
        <v>0</v>
      </c>
      <c r="O7" s="142">
        <f t="shared" si="0"/>
        <v>0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247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314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248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249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250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251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315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252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253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254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255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256</v>
      </c>
    </row>
    <row r="21" spans="1:13" x14ac:dyDescent="0.2">
      <c r="A21" s="116" t="s">
        <v>316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257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258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259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260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261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262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263</v>
      </c>
    </row>
    <row r="28" spans="1:13" x14ac:dyDescent="0.2">
      <c r="A28" s="116" t="s">
        <v>317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264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265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266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267</v>
      </c>
    </row>
    <row r="33" spans="1:17" x14ac:dyDescent="0.2">
      <c r="A33" s="116" t="s">
        <v>280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268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269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270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271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272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273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274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275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276</v>
      </c>
      <c r="Q42" t="s">
        <v>277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278</v>
      </c>
      <c r="Q43" t="s">
        <v>279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175</v>
      </c>
    </row>
    <row r="2" spans="2:11" x14ac:dyDescent="0.2">
      <c r="B2" s="155"/>
    </row>
    <row r="3" spans="2:11" x14ac:dyDescent="0.2">
      <c r="B3" s="155" t="s">
        <v>176</v>
      </c>
    </row>
    <row r="5" spans="2:11" x14ac:dyDescent="0.2">
      <c r="B5" s="154" t="s">
        <v>177</v>
      </c>
      <c r="D5" s="156">
        <v>1.8</v>
      </c>
      <c r="E5" s="154" t="s">
        <v>231</v>
      </c>
    </row>
    <row r="6" spans="2:11" ht="12.75" customHeight="1" x14ac:dyDescent="0.2">
      <c r="B6" s="154" t="s">
        <v>178</v>
      </c>
      <c r="D6" s="157">
        <v>12</v>
      </c>
      <c r="E6" s="154" t="s">
        <v>179</v>
      </c>
      <c r="K6" s="158"/>
    </row>
    <row r="7" spans="2:11" ht="12.75" customHeight="1" x14ac:dyDescent="0.2">
      <c r="B7" s="154" t="s">
        <v>180</v>
      </c>
      <c r="D7" s="200" t="s">
        <v>302</v>
      </c>
      <c r="E7" s="154" t="s">
        <v>181</v>
      </c>
    </row>
    <row r="8" spans="2:11" ht="13.5" customHeight="1" x14ac:dyDescent="0.2">
      <c r="B8" s="154" t="s">
        <v>182</v>
      </c>
      <c r="D8" s="159">
        <f>'Character Sheet'!CD36</f>
        <v>0</v>
      </c>
      <c r="E8" s="154" t="s">
        <v>183</v>
      </c>
    </row>
    <row r="10" spans="2:11" x14ac:dyDescent="0.2">
      <c r="D10" s="309" t="s">
        <v>184</v>
      </c>
      <c r="E10" s="309"/>
      <c r="F10" s="309"/>
      <c r="G10" s="309"/>
      <c r="H10" s="309"/>
    </row>
    <row r="11" spans="2:11" x14ac:dyDescent="0.2">
      <c r="B11" s="160" t="s">
        <v>185</v>
      </c>
      <c r="C11" s="161" t="s">
        <v>186</v>
      </c>
      <c r="D11" s="162" t="s">
        <v>187</v>
      </c>
      <c r="E11" s="163" t="s">
        <v>188</v>
      </c>
      <c r="F11" s="164" t="s">
        <v>187</v>
      </c>
      <c r="G11" s="164" t="s">
        <v>188</v>
      </c>
      <c r="H11" s="160" t="s">
        <v>189</v>
      </c>
    </row>
    <row r="12" spans="2:11" x14ac:dyDescent="0.2">
      <c r="B12" s="165" t="s">
        <v>190</v>
      </c>
      <c r="C12" s="166" t="s">
        <v>191</v>
      </c>
      <c r="D12" s="162" t="s">
        <v>192</v>
      </c>
      <c r="E12" s="167" t="s">
        <v>193</v>
      </c>
      <c r="F12" s="164" t="s">
        <v>194</v>
      </c>
      <c r="G12" s="164" t="s">
        <v>195</v>
      </c>
      <c r="H12" s="168" t="s">
        <v>196</v>
      </c>
    </row>
    <row r="13" spans="2:11" x14ac:dyDescent="0.2">
      <c r="B13" s="169">
        <v>1</v>
      </c>
      <c r="C13" s="170">
        <f t="shared" ref="C13:C32" si="0">B13+$D$8</f>
        <v>1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2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3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4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5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6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7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8</v>
      </c>
      <c r="D20" s="175">
        <f t="shared" si="5"/>
        <v>2.4000000000000004</v>
      </c>
      <c r="E20" s="175">
        <f t="shared" si="1"/>
        <v>1.4400000000000004</v>
      </c>
      <c r="F20" s="175">
        <f t="shared" si="2"/>
        <v>0.96</v>
      </c>
      <c r="G20" s="175">
        <f t="shared" si="3"/>
        <v>0.96</v>
      </c>
      <c r="H20" s="176">
        <f t="shared" si="4"/>
        <v>0.48</v>
      </c>
    </row>
    <row r="21" spans="2:8" x14ac:dyDescent="0.2">
      <c r="B21" s="173">
        <v>9</v>
      </c>
      <c r="C21" s="174">
        <f t="shared" si="0"/>
        <v>9</v>
      </c>
      <c r="D21" s="175">
        <f t="shared" si="5"/>
        <v>2.4000000000000004</v>
      </c>
      <c r="E21" s="175">
        <f t="shared" si="1"/>
        <v>1.4400000000000004</v>
      </c>
      <c r="F21" s="175">
        <f t="shared" si="2"/>
        <v>0.96</v>
      </c>
      <c r="G21" s="175">
        <f t="shared" si="3"/>
        <v>0.96</v>
      </c>
      <c r="H21" s="176">
        <f t="shared" si="4"/>
        <v>0.48</v>
      </c>
    </row>
    <row r="22" spans="2:8" x14ac:dyDescent="0.2">
      <c r="B22" s="173">
        <v>10</v>
      </c>
      <c r="C22" s="174">
        <f t="shared" si="0"/>
        <v>10</v>
      </c>
      <c r="D22" s="175">
        <f t="shared" si="5"/>
        <v>2.4000000000000004</v>
      </c>
      <c r="E22" s="175">
        <f t="shared" si="1"/>
        <v>1.4400000000000004</v>
      </c>
      <c r="F22" s="175">
        <f t="shared" si="2"/>
        <v>0.96</v>
      </c>
      <c r="G22" s="175">
        <f t="shared" si="3"/>
        <v>0.96</v>
      </c>
      <c r="H22" s="176">
        <f t="shared" si="4"/>
        <v>0.48</v>
      </c>
    </row>
    <row r="23" spans="2:8" x14ac:dyDescent="0.2">
      <c r="B23" s="173">
        <v>11</v>
      </c>
      <c r="C23" s="174">
        <f t="shared" si="0"/>
        <v>11</v>
      </c>
      <c r="D23" s="175">
        <f t="shared" si="5"/>
        <v>2.88</v>
      </c>
      <c r="E23" s="175">
        <f t="shared" si="1"/>
        <v>1.6800000000000002</v>
      </c>
      <c r="F23" s="175">
        <f t="shared" si="2"/>
        <v>1.08</v>
      </c>
      <c r="G23" s="175">
        <f t="shared" si="3"/>
        <v>1.02</v>
      </c>
      <c r="H23" s="176">
        <f t="shared" si="4"/>
        <v>0.54</v>
      </c>
    </row>
    <row r="24" spans="2:8" x14ac:dyDescent="0.2">
      <c r="B24" s="173">
        <v>12</v>
      </c>
      <c r="C24" s="174">
        <f t="shared" si="0"/>
        <v>12</v>
      </c>
      <c r="D24" s="175">
        <f t="shared" si="5"/>
        <v>3.3599999999999994</v>
      </c>
      <c r="E24" s="175">
        <f t="shared" si="1"/>
        <v>1.92</v>
      </c>
      <c r="F24" s="175">
        <f t="shared" si="2"/>
        <v>1.2000000000000002</v>
      </c>
      <c r="G24" s="175">
        <f t="shared" si="3"/>
        <v>1.08</v>
      </c>
      <c r="H24" s="176">
        <f t="shared" si="4"/>
        <v>0.60000000000000009</v>
      </c>
    </row>
    <row r="25" spans="2:8" x14ac:dyDescent="0.2">
      <c r="B25" s="173">
        <v>13</v>
      </c>
      <c r="C25" s="174">
        <f t="shared" si="0"/>
        <v>13</v>
      </c>
      <c r="D25" s="175">
        <f t="shared" si="5"/>
        <v>3.84</v>
      </c>
      <c r="E25" s="175">
        <f t="shared" si="1"/>
        <v>2.16</v>
      </c>
      <c r="F25" s="175">
        <f t="shared" si="2"/>
        <v>1.3200000000000003</v>
      </c>
      <c r="G25" s="175">
        <f t="shared" si="3"/>
        <v>1.1400000000000001</v>
      </c>
      <c r="H25" s="176">
        <f t="shared" si="4"/>
        <v>0.66000000000000014</v>
      </c>
    </row>
    <row r="26" spans="2:8" x14ac:dyDescent="0.2">
      <c r="B26" s="173">
        <v>14</v>
      </c>
      <c r="C26" s="174">
        <f t="shared" si="0"/>
        <v>14</v>
      </c>
      <c r="D26" s="175">
        <f t="shared" si="5"/>
        <v>4.32</v>
      </c>
      <c r="E26" s="175">
        <f t="shared" si="1"/>
        <v>2.4000000000000004</v>
      </c>
      <c r="F26" s="175">
        <f t="shared" si="2"/>
        <v>1.4400000000000004</v>
      </c>
      <c r="G26" s="175">
        <f t="shared" si="3"/>
        <v>1.2000000000000002</v>
      </c>
      <c r="H26" s="176">
        <f t="shared" si="4"/>
        <v>0.7200000000000002</v>
      </c>
    </row>
    <row r="27" spans="2:8" x14ac:dyDescent="0.2">
      <c r="B27" s="173">
        <v>15</v>
      </c>
      <c r="C27" s="174">
        <f t="shared" si="0"/>
        <v>15</v>
      </c>
      <c r="D27" s="175">
        <f t="shared" si="5"/>
        <v>4.8000000000000007</v>
      </c>
      <c r="E27" s="175">
        <f t="shared" si="1"/>
        <v>2.6400000000000006</v>
      </c>
      <c r="F27" s="175">
        <f t="shared" si="2"/>
        <v>1.56</v>
      </c>
      <c r="G27" s="175">
        <f t="shared" si="3"/>
        <v>1.2600000000000002</v>
      </c>
      <c r="H27" s="176">
        <f t="shared" si="4"/>
        <v>0.78</v>
      </c>
    </row>
    <row r="28" spans="2:8" x14ac:dyDescent="0.2">
      <c r="B28" s="173">
        <v>16</v>
      </c>
      <c r="C28" s="174">
        <f t="shared" si="0"/>
        <v>16</v>
      </c>
      <c r="D28" s="175">
        <f t="shared" si="5"/>
        <v>5.2800000000000011</v>
      </c>
      <c r="E28" s="175">
        <f t="shared" si="1"/>
        <v>2.8800000000000008</v>
      </c>
      <c r="F28" s="175">
        <f t="shared" si="2"/>
        <v>1.6800000000000002</v>
      </c>
      <c r="G28" s="175">
        <f t="shared" si="3"/>
        <v>1.3200000000000003</v>
      </c>
      <c r="H28" s="176">
        <f t="shared" si="4"/>
        <v>0.84000000000000008</v>
      </c>
    </row>
    <row r="29" spans="2:8" x14ac:dyDescent="0.2">
      <c r="B29" s="173">
        <v>17</v>
      </c>
      <c r="C29" s="174">
        <f t="shared" si="0"/>
        <v>17</v>
      </c>
      <c r="D29" s="175">
        <f t="shared" si="5"/>
        <v>5.7600000000000016</v>
      </c>
      <c r="E29" s="175">
        <f t="shared" si="1"/>
        <v>3.120000000000001</v>
      </c>
      <c r="F29" s="175">
        <f t="shared" si="2"/>
        <v>1.7999999999999998</v>
      </c>
      <c r="G29" s="175">
        <f t="shared" si="3"/>
        <v>1.3800000000000003</v>
      </c>
      <c r="H29" s="176">
        <f t="shared" si="4"/>
        <v>0.89999999999999991</v>
      </c>
    </row>
    <row r="30" spans="2:8" x14ac:dyDescent="0.2">
      <c r="B30" s="173">
        <v>18</v>
      </c>
      <c r="C30" s="174">
        <f t="shared" si="0"/>
        <v>18</v>
      </c>
      <c r="D30" s="175">
        <f t="shared" si="5"/>
        <v>6.24</v>
      </c>
      <c r="E30" s="175">
        <f t="shared" si="1"/>
        <v>3.3600000000000003</v>
      </c>
      <c r="F30" s="175">
        <f t="shared" si="2"/>
        <v>1.92</v>
      </c>
      <c r="G30" s="175">
        <f t="shared" si="3"/>
        <v>1.4400000000000004</v>
      </c>
      <c r="H30" s="176">
        <f t="shared" si="4"/>
        <v>0.96</v>
      </c>
    </row>
    <row r="31" spans="2:8" x14ac:dyDescent="0.2">
      <c r="B31" s="173">
        <v>19</v>
      </c>
      <c r="C31" s="174">
        <f t="shared" si="0"/>
        <v>19</v>
      </c>
      <c r="D31" s="175">
        <f t="shared" si="5"/>
        <v>6.7199999999999989</v>
      </c>
      <c r="E31" s="175">
        <f t="shared" si="1"/>
        <v>3.5999999999999996</v>
      </c>
      <c r="F31" s="175">
        <f t="shared" si="2"/>
        <v>2.04</v>
      </c>
      <c r="G31" s="175">
        <f t="shared" si="3"/>
        <v>1.5</v>
      </c>
      <c r="H31" s="176">
        <f t="shared" si="4"/>
        <v>1.02</v>
      </c>
    </row>
    <row r="32" spans="2:8" x14ac:dyDescent="0.2">
      <c r="B32" s="177">
        <v>20</v>
      </c>
      <c r="C32" s="178">
        <f t="shared" si="0"/>
        <v>20</v>
      </c>
      <c r="D32" s="179">
        <f t="shared" si="5"/>
        <v>7.1999999999999993</v>
      </c>
      <c r="E32" s="179">
        <f t="shared" si="1"/>
        <v>3.84</v>
      </c>
      <c r="F32" s="179">
        <f t="shared" si="2"/>
        <v>2.16</v>
      </c>
      <c r="G32" s="179">
        <f t="shared" si="3"/>
        <v>1.56</v>
      </c>
      <c r="H32" s="180">
        <f t="shared" si="4"/>
        <v>1.08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197</v>
      </c>
      <c r="E34" s="155" t="s">
        <v>198</v>
      </c>
      <c r="F34" s="155" t="s">
        <v>199</v>
      </c>
      <c r="G34" s="155" t="s">
        <v>200</v>
      </c>
    </row>
    <row r="35" spans="2:9" x14ac:dyDescent="0.2">
      <c r="B35" s="154" t="s">
        <v>201</v>
      </c>
      <c r="E35" s="182">
        <f>$D$5*(6*(6.5/5))</f>
        <v>14.040000000000001</v>
      </c>
      <c r="F35" s="183">
        <v>2</v>
      </c>
      <c r="G35" s="184" t="s">
        <v>289</v>
      </c>
      <c r="H35" s="185"/>
      <c r="I35" s="186"/>
    </row>
    <row r="36" spans="2:9" x14ac:dyDescent="0.2">
      <c r="B36" s="154" t="s">
        <v>202</v>
      </c>
      <c r="E36" s="187">
        <f>$D$5*(2*(6.5/5))</f>
        <v>4.6800000000000006</v>
      </c>
      <c r="F36" s="188">
        <f>3*0.4</f>
        <v>1.2000000000000002</v>
      </c>
      <c r="G36" s="189" t="s">
        <v>290</v>
      </c>
      <c r="H36" s="190"/>
      <c r="I36" s="191"/>
    </row>
    <row r="37" spans="2:9" x14ac:dyDescent="0.2">
      <c r="B37" s="154" t="s">
        <v>203</v>
      </c>
      <c r="E37" s="187">
        <f>$D$5*(1.5*(6.5/5))</f>
        <v>3.5100000000000002</v>
      </c>
      <c r="F37" s="188">
        <f>2*0.4</f>
        <v>0.8</v>
      </c>
      <c r="G37" s="189" t="s">
        <v>291</v>
      </c>
      <c r="H37" s="190"/>
      <c r="I37" s="191"/>
    </row>
    <row r="38" spans="2:9" x14ac:dyDescent="0.2">
      <c r="B38" s="154" t="s">
        <v>204</v>
      </c>
      <c r="E38" s="187">
        <f>$D$5*(1*(6.5/5))</f>
        <v>2.3400000000000003</v>
      </c>
      <c r="F38" s="188">
        <f>2*0.4</f>
        <v>0.8</v>
      </c>
      <c r="G38" s="189" t="s">
        <v>292</v>
      </c>
      <c r="H38" s="190"/>
      <c r="I38" s="191"/>
    </row>
    <row r="39" spans="2:9" x14ac:dyDescent="0.2">
      <c r="B39" s="154" t="s">
        <v>205</v>
      </c>
      <c r="E39" s="192">
        <f>$D$5*(1*(6.5/5))</f>
        <v>2.3400000000000003</v>
      </c>
      <c r="F39" s="193">
        <f>1*0.4</f>
        <v>0.4</v>
      </c>
      <c r="G39" s="194" t="s">
        <v>292</v>
      </c>
      <c r="H39" s="195"/>
      <c r="I39" s="196"/>
    </row>
    <row r="41" spans="2:9" x14ac:dyDescent="0.2">
      <c r="B41" s="197" t="s">
        <v>206</v>
      </c>
    </row>
    <row r="42" spans="2:9" x14ac:dyDescent="0.2">
      <c r="B42" s="198"/>
      <c r="C42" s="197" t="s">
        <v>207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303</v>
      </c>
    </row>
    <row r="3" spans="1:5" x14ac:dyDescent="0.2">
      <c r="A3" s="8" t="s">
        <v>304</v>
      </c>
      <c r="E3" s="8" t="s">
        <v>312</v>
      </c>
    </row>
    <row r="4" spans="1:5" x14ac:dyDescent="0.2">
      <c r="A4" s="201" t="s">
        <v>305</v>
      </c>
      <c r="B4" s="201" t="s">
        <v>306</v>
      </c>
      <c r="C4" s="201" t="s">
        <v>307</v>
      </c>
    </row>
    <row r="8" spans="1:5" x14ac:dyDescent="0.2">
      <c r="A8" s="8" t="s">
        <v>308</v>
      </c>
    </row>
    <row r="9" spans="1:5" x14ac:dyDescent="0.2">
      <c r="A9" s="201" t="s">
        <v>309</v>
      </c>
      <c r="B9" s="201" t="s">
        <v>310</v>
      </c>
      <c r="C9" s="201" t="s">
        <v>311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Stuart Skabo</cp:lastModifiedBy>
  <cp:lastPrinted>2018-06-30T04:31:52Z</cp:lastPrinted>
  <dcterms:created xsi:type="dcterms:W3CDTF">2013-08-22T12:06:55Z</dcterms:created>
  <dcterms:modified xsi:type="dcterms:W3CDTF">2019-01-23T03:53:14Z</dcterms:modified>
</cp:coreProperties>
</file>